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<sst xmlns="http://schemas.openxmlformats.org/spreadsheetml/2006/main" count="129" uniqueCount="44">
  <si>
    <t>2024年村级公路日常养护资金分配方案</t>
  </si>
  <si>
    <t>序号</t>
  </si>
  <si>
    <t>方案资金构成</t>
  </si>
  <si>
    <t>实际资金分配</t>
  </si>
  <si>
    <t>备注</t>
  </si>
  <si>
    <t>乡镇名</t>
  </si>
  <si>
    <t>养护里程</t>
  </si>
  <si>
    <r>
      <rPr>
        <sz val="11"/>
        <color theme="1"/>
        <rFont val="宋体"/>
        <charset val="134"/>
        <scheme val="minor"/>
      </rPr>
      <t xml:space="preserve">养护标准                           </t>
    </r>
    <r>
      <rPr>
        <sz val="9"/>
        <color theme="1"/>
        <rFont val="宋体"/>
        <charset val="134"/>
        <scheme val="minor"/>
      </rPr>
      <t>（元/年/公里）</t>
    </r>
  </si>
  <si>
    <t>养护金额</t>
  </si>
  <si>
    <t>合计</t>
  </si>
  <si>
    <t>自治区资金</t>
  </si>
  <si>
    <t>市级资金</t>
  </si>
  <si>
    <t>县本级资金</t>
  </si>
  <si>
    <t>桂财工交(2023)90号</t>
  </si>
  <si>
    <t>柳财预</t>
  </si>
  <si>
    <t>三财政(2024)1号</t>
  </si>
  <si>
    <t>━</t>
  </si>
  <si>
    <t>县  道</t>
  </si>
  <si>
    <t>乡  道</t>
  </si>
  <si>
    <t>村  道</t>
  </si>
  <si>
    <t>古宜镇</t>
  </si>
  <si>
    <t>斗江镇</t>
  </si>
  <si>
    <t>高基乡</t>
  </si>
  <si>
    <t>林溪镇</t>
  </si>
  <si>
    <t>八江镇</t>
  </si>
  <si>
    <t>程村乡</t>
  </si>
  <si>
    <t>富禄乡</t>
  </si>
  <si>
    <t>梅林乡</t>
  </si>
  <si>
    <t>丹洲镇</t>
  </si>
  <si>
    <t>和平乡</t>
  </si>
  <si>
    <t>独峒镇</t>
  </si>
  <si>
    <t>同乐乡</t>
  </si>
  <si>
    <t>老堡乡</t>
  </si>
  <si>
    <t>良口乡</t>
  </si>
  <si>
    <t>洋溪乡</t>
  </si>
  <si>
    <t>2023年村级公路日常养护资金分配方案</t>
  </si>
  <si>
    <t>桂财工交〔2023〕7号</t>
  </si>
  <si>
    <r>
      <rPr>
        <sz val="11"/>
        <color theme="1"/>
        <rFont val="宋体"/>
        <charset val="134"/>
        <scheme val="minor"/>
      </rPr>
      <t>柳财预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2023</t>
    </r>
    <r>
      <rPr>
        <sz val="11"/>
        <color theme="1"/>
        <rFont val="宋体"/>
        <charset val="134"/>
      </rPr>
      <t>〕</t>
    </r>
    <r>
      <rPr>
        <sz val="11"/>
        <color theme="1"/>
        <rFont val="宋体"/>
        <charset val="134"/>
        <scheme val="minor"/>
      </rPr>
      <t>533号</t>
    </r>
  </si>
  <si>
    <r>
      <rPr>
        <sz val="11"/>
        <color theme="1"/>
        <rFont val="宋体"/>
        <charset val="134"/>
      </rPr>
      <t>三财政〔</t>
    </r>
    <r>
      <rPr>
        <sz val="11"/>
        <color theme="1"/>
        <rFont val="宋体"/>
        <charset val="134"/>
        <scheme val="minor"/>
      </rPr>
      <t>2023</t>
    </r>
    <r>
      <rPr>
        <sz val="11"/>
        <color theme="1"/>
        <rFont val="宋体"/>
        <charset val="134"/>
      </rPr>
      <t>〕9</t>
    </r>
    <r>
      <rPr>
        <sz val="11"/>
        <color theme="1"/>
        <rFont val="宋体"/>
        <charset val="134"/>
        <scheme val="minor"/>
      </rPr>
      <t>号</t>
    </r>
  </si>
  <si>
    <t>编制单位：三江侗族自治县公路发展中心</t>
  </si>
  <si>
    <t>日期：2024年9月4日</t>
  </si>
  <si>
    <t>桂财工交(2023)90号80万元、〔2024〕55号60.48万元</t>
  </si>
  <si>
    <t>柳财预〔2024〕415号</t>
  </si>
  <si>
    <t>区补先调整桂财工交(2023)90号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</si>
</sst>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#,##0.00_ "/>
    <numFmt numFmtId="178" formatCode="0_ "/>
    <numFmt numFmtId="179" formatCode="0.00000000000000_ "/>
  </numFmts>
  <fonts count="27">
    <font>
      <sz val="11"/>
      <color theme="1"/>
      <name val="宋体"/>
      <charset val="134"/>
      <scheme val="minor"/>
    </font>
    <font>
      <sz val="18"/>
      <color theme="1"/>
      <name val="锐字云字库大标宋体GBK"/>
      <charset val="134"/>
    </font>
    <font>
      <sz val="11"/>
      <name val="宋体"/>
      <charset val="134"/>
      <scheme val="minor"/>
    </font>
    <font>
      <sz val="11"/>
      <name val="锐字云字库大标宋体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177" fontId="2" fillId="2" borderId="1" xfId="0" applyNumberFormat="1" applyFon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7" fontId="0" fillId="2" borderId="1" xfId="0" applyNumberFormat="1" applyFill="1" applyBorder="1">
      <alignment vertical="center"/>
    </xf>
    <xf numFmtId="0" fontId="0" fillId="0" borderId="0" xfId="0" applyBorder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right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>
      <alignment vertical="center"/>
    </xf>
    <xf numFmtId="177" fontId="4" fillId="3" borderId="1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>
      <alignment vertical="center"/>
    </xf>
    <xf numFmtId="177" fontId="2" fillId="3" borderId="1" xfId="0" applyNumberFormat="1" applyFont="1" applyFill="1" applyBorder="1" applyAlignment="1">
      <alignment horizontal="right" vertical="center"/>
    </xf>
    <xf numFmtId="176" fontId="0" fillId="4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7" fontId="0" fillId="0" borderId="1" xfId="0" applyNumberFormat="1" applyBorder="1">
      <alignment vertical="center"/>
    </xf>
    <xf numFmtId="177" fontId="6" fillId="0" borderId="4" xfId="0" applyNumberFormat="1" applyFont="1" applyBorder="1" applyAlignment="1">
      <alignment horizontal="right" vertical="center"/>
    </xf>
    <xf numFmtId="177" fontId="0" fillId="6" borderId="1" xfId="0" applyNumberForma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opLeftCell="A2" workbookViewId="0">
      <selection activeCell="A2" sqref="$A1:$XFD1048576"/>
    </sheetView>
  </sheetViews>
  <sheetFormatPr defaultColWidth="9" defaultRowHeight="13.5"/>
  <cols>
    <col min="1" max="1" width="6.125" customWidth="1"/>
    <col min="2" max="2" width="11.5" customWidth="1"/>
    <col min="3" max="4" width="13.875" customWidth="1"/>
    <col min="5" max="5" width="16.25" customWidth="1"/>
    <col min="6" max="6" width="15.5" customWidth="1"/>
    <col min="7" max="7" width="14.875" customWidth="1"/>
    <col min="8" max="8" width="14.5" customWidth="1"/>
    <col min="9" max="9" width="15.125" customWidth="1"/>
    <col min="10" max="10" width="19.875" customWidth="1"/>
    <col min="11" max="11" width="17.25" customWidth="1"/>
    <col min="12" max="12" width="14.375" style="1" customWidth="1"/>
    <col min="13" max="13" width="16.125" style="1" customWidth="1"/>
    <col min="14" max="14" width="15.125" customWidth="1"/>
    <col min="15" max="15" width="21.75" customWidth="1"/>
    <col min="16" max="16" width="27.5" customWidth="1"/>
    <col min="17" max="17" width="13.75"/>
  </cols>
  <sheetData>
    <row r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ht="36" customHeight="1" spans="1:14">
      <c r="A3" s="28" t="s">
        <v>1</v>
      </c>
      <c r="B3" s="29" t="s">
        <v>2</v>
      </c>
      <c r="C3" s="30"/>
      <c r="D3" s="30"/>
      <c r="E3" s="30"/>
      <c r="F3" s="29" t="s">
        <v>2</v>
      </c>
      <c r="G3" s="30"/>
      <c r="H3" s="30"/>
      <c r="I3" s="45"/>
      <c r="J3" s="46" t="s">
        <v>3</v>
      </c>
      <c r="K3" s="46"/>
      <c r="L3" s="46"/>
      <c r="M3" s="47"/>
      <c r="N3" s="28" t="s">
        <v>4</v>
      </c>
    </row>
    <row r="4" ht="39" customHeight="1" spans="1:14">
      <c r="A4" s="28"/>
      <c r="B4" s="28" t="s">
        <v>5</v>
      </c>
      <c r="C4" s="31" t="s">
        <v>6</v>
      </c>
      <c r="D4" s="32" t="s">
        <v>7</v>
      </c>
      <c r="E4" s="31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47" t="s">
        <v>9</v>
      </c>
      <c r="K4" s="48" t="s">
        <v>13</v>
      </c>
      <c r="L4" s="48" t="s">
        <v>14</v>
      </c>
      <c r="M4" s="49" t="s">
        <v>15</v>
      </c>
      <c r="N4" s="28"/>
    </row>
    <row r="5" ht="20" customHeight="1" spans="1:16">
      <c r="A5" s="33" t="s">
        <v>9</v>
      </c>
      <c r="B5" s="34"/>
      <c r="C5" s="35">
        <f>SUM(C6:C8)</f>
        <v>1256.379</v>
      </c>
      <c r="D5" s="36" t="s">
        <v>16</v>
      </c>
      <c r="E5" s="37">
        <f t="shared" ref="D5:M5" si="0">SUM(E6:E8)</f>
        <v>4876351</v>
      </c>
      <c r="F5" s="37">
        <f t="shared" si="0"/>
        <v>4876351</v>
      </c>
      <c r="G5" s="37">
        <f t="shared" si="0"/>
        <v>1462905.3</v>
      </c>
      <c r="H5" s="37">
        <f t="shared" si="0"/>
        <v>1024033.71</v>
      </c>
      <c r="I5" s="37">
        <f t="shared" si="0"/>
        <v>2389411.99</v>
      </c>
      <c r="J5" s="37">
        <f t="shared" si="0"/>
        <v>4170779.75</v>
      </c>
      <c r="K5" s="37">
        <f t="shared" si="0"/>
        <v>800587.575</v>
      </c>
      <c r="L5" s="37">
        <f t="shared" si="0"/>
        <v>1024033.71</v>
      </c>
      <c r="M5" s="37">
        <f t="shared" si="0"/>
        <v>2346158.465</v>
      </c>
      <c r="N5" s="50"/>
      <c r="O5" s="51"/>
      <c r="P5" s="23"/>
    </row>
    <row r="6" customFormat="1" ht="22" customHeight="1" spans="1:15">
      <c r="A6" s="33" t="s">
        <v>17</v>
      </c>
      <c r="B6" s="34"/>
      <c r="C6" s="38">
        <v>133.678</v>
      </c>
      <c r="D6" s="39">
        <v>10000</v>
      </c>
      <c r="E6" s="40">
        <f>C6*D6</f>
        <v>1336780</v>
      </c>
      <c r="F6" s="41">
        <f>SUM(G6:I6)</f>
        <v>1336780</v>
      </c>
      <c r="G6" s="40">
        <f>C6*3000</f>
        <v>401034</v>
      </c>
      <c r="H6" s="40">
        <f>C6*2100</f>
        <v>280723.8</v>
      </c>
      <c r="I6" s="40">
        <f>C6*4900</f>
        <v>655022.2</v>
      </c>
      <c r="J6" s="40">
        <f>SUM(K6:M6)</f>
        <v>1119553.25</v>
      </c>
      <c r="K6" s="41">
        <f>G6*0.54</f>
        <v>216558.36</v>
      </c>
      <c r="L6" s="41">
        <v>280723.8</v>
      </c>
      <c r="M6" s="37">
        <f>I6*0.95</f>
        <v>622271.09</v>
      </c>
      <c r="N6" s="52"/>
      <c r="O6" s="51"/>
    </row>
    <row r="7" customFormat="1" ht="23" customHeight="1" spans="1:15">
      <c r="A7" s="33" t="s">
        <v>18</v>
      </c>
      <c r="B7" s="34"/>
      <c r="C7" s="38">
        <v>85.734</v>
      </c>
      <c r="D7" s="39">
        <v>5000</v>
      </c>
      <c r="E7" s="40">
        <f>C7*D7</f>
        <v>428670</v>
      </c>
      <c r="F7" s="41">
        <f>SUM(G7:I7)</f>
        <v>428670</v>
      </c>
      <c r="G7" s="40">
        <f>C7*1500</f>
        <v>128601</v>
      </c>
      <c r="H7" s="40">
        <f>C7*1050</f>
        <v>90020.7</v>
      </c>
      <c r="I7" s="40">
        <f>C7*2450</f>
        <v>210048.3</v>
      </c>
      <c r="J7" s="40">
        <f>SUM(K7:M7)</f>
        <v>360297.135</v>
      </c>
      <c r="K7" s="41">
        <f>G7*0.55</f>
        <v>70730.55</v>
      </c>
      <c r="L7" s="41">
        <v>90020.7</v>
      </c>
      <c r="M7" s="37">
        <f>I7*0.95</f>
        <v>199545.885</v>
      </c>
      <c r="N7" s="52"/>
      <c r="O7" s="51"/>
    </row>
    <row r="8" ht="20" customHeight="1" spans="1:15">
      <c r="A8" s="33" t="s">
        <v>19</v>
      </c>
      <c r="B8" s="34"/>
      <c r="C8" s="35">
        <f>SUM(C9:C23)</f>
        <v>1036.967</v>
      </c>
      <c r="D8" s="39">
        <v>3000</v>
      </c>
      <c r="E8" s="37">
        <f>SUM(E9:E23)</f>
        <v>3110901</v>
      </c>
      <c r="F8" s="37">
        <f t="shared" ref="F8:M8" si="1">SUM(F9:F23)</f>
        <v>3110901</v>
      </c>
      <c r="G8" s="37">
        <f t="shared" si="1"/>
        <v>933270.3</v>
      </c>
      <c r="H8" s="37">
        <f t="shared" si="1"/>
        <v>653289.21</v>
      </c>
      <c r="I8" s="37">
        <f t="shared" si="1"/>
        <v>1524341.49</v>
      </c>
      <c r="J8" s="37">
        <f t="shared" si="1"/>
        <v>2690929.365</v>
      </c>
      <c r="K8" s="37">
        <f t="shared" si="1"/>
        <v>513298.665</v>
      </c>
      <c r="L8" s="37">
        <f t="shared" si="1"/>
        <v>653289.21</v>
      </c>
      <c r="M8" s="37">
        <f t="shared" si="1"/>
        <v>1524341.49</v>
      </c>
      <c r="N8" s="53"/>
      <c r="O8" s="51"/>
    </row>
    <row r="9" ht="20" customHeight="1" spans="1:15">
      <c r="A9" s="28">
        <v>1</v>
      </c>
      <c r="B9" s="28" t="s">
        <v>20</v>
      </c>
      <c r="C9" s="42">
        <v>26.814</v>
      </c>
      <c r="D9" s="43">
        <v>3000</v>
      </c>
      <c r="E9" s="43">
        <f>C9*D9</f>
        <v>80442</v>
      </c>
      <c r="F9" s="43">
        <f>SUM(G9:I9)</f>
        <v>80442</v>
      </c>
      <c r="G9" s="43">
        <f>C9*900</f>
        <v>24132.6</v>
      </c>
      <c r="H9" s="43">
        <f>C9*630</f>
        <v>16892.82</v>
      </c>
      <c r="I9" s="43">
        <f>C9*1470</f>
        <v>39416.58</v>
      </c>
      <c r="J9" s="52">
        <f>SUM(K9:M9)</f>
        <v>69582.33</v>
      </c>
      <c r="K9" s="43">
        <f>G9*0.55</f>
        <v>13272.93</v>
      </c>
      <c r="L9" s="54">
        <f>H9</f>
        <v>16892.82</v>
      </c>
      <c r="M9" s="55">
        <v>39416.58</v>
      </c>
      <c r="N9" s="52"/>
      <c r="O9" s="51"/>
    </row>
    <row r="10" ht="20" customHeight="1" spans="1:15">
      <c r="A10" s="28">
        <v>2</v>
      </c>
      <c r="B10" s="28" t="s">
        <v>21</v>
      </c>
      <c r="C10" s="42">
        <v>56.34</v>
      </c>
      <c r="D10" s="43">
        <v>3000</v>
      </c>
      <c r="E10" s="43">
        <f t="shared" ref="E10:E25" si="2">C10*D10</f>
        <v>169020</v>
      </c>
      <c r="F10" s="43">
        <f t="shared" ref="F10:F25" si="3">SUM(G10:I10)</f>
        <v>169020</v>
      </c>
      <c r="G10" s="43">
        <f t="shared" ref="G10:G23" si="4">C10*900</f>
        <v>50706</v>
      </c>
      <c r="H10" s="43">
        <f t="shared" ref="H10:H23" si="5">C10*630</f>
        <v>35494.2</v>
      </c>
      <c r="I10" s="43">
        <f t="shared" ref="I10:I23" si="6">C10*1470</f>
        <v>82819.8</v>
      </c>
      <c r="J10" s="52">
        <f t="shared" ref="J10:J25" si="7">SUM(K10:M10)</f>
        <v>146202.3</v>
      </c>
      <c r="K10" s="43">
        <f t="shared" ref="K10:K23" si="8">G10*0.55</f>
        <v>27888.3</v>
      </c>
      <c r="L10" s="54">
        <f t="shared" ref="L10:L23" si="9">H10</f>
        <v>35494.2</v>
      </c>
      <c r="M10" s="55">
        <v>82819.8</v>
      </c>
      <c r="N10" s="52"/>
      <c r="O10" s="51"/>
    </row>
    <row r="11" ht="20" customHeight="1" spans="1:15">
      <c r="A11" s="28">
        <v>3</v>
      </c>
      <c r="B11" s="28" t="s">
        <v>22</v>
      </c>
      <c r="C11" s="42">
        <v>78.694</v>
      </c>
      <c r="D11" s="43">
        <v>3000</v>
      </c>
      <c r="E11" s="43">
        <f t="shared" si="2"/>
        <v>236082</v>
      </c>
      <c r="F11" s="43">
        <f t="shared" si="3"/>
        <v>236082</v>
      </c>
      <c r="G11" s="43">
        <f t="shared" si="4"/>
        <v>70824.6</v>
      </c>
      <c r="H11" s="43">
        <f t="shared" si="5"/>
        <v>49577.22</v>
      </c>
      <c r="I11" s="43">
        <f t="shared" si="6"/>
        <v>115680.18</v>
      </c>
      <c r="J11" s="52">
        <f t="shared" si="7"/>
        <v>204210.93</v>
      </c>
      <c r="K11" s="43">
        <f t="shared" si="8"/>
        <v>38953.53</v>
      </c>
      <c r="L11" s="54">
        <f t="shared" si="9"/>
        <v>49577.22</v>
      </c>
      <c r="M11" s="55">
        <v>115680.18</v>
      </c>
      <c r="N11" s="52"/>
      <c r="O11" s="51"/>
    </row>
    <row r="12" ht="20" customHeight="1" spans="1:15">
      <c r="A12" s="28">
        <v>4</v>
      </c>
      <c r="B12" s="28" t="s">
        <v>23</v>
      </c>
      <c r="C12" s="42">
        <v>32.052</v>
      </c>
      <c r="D12" s="43">
        <v>3000</v>
      </c>
      <c r="E12" s="43">
        <f t="shared" si="2"/>
        <v>96156</v>
      </c>
      <c r="F12" s="43">
        <f t="shared" si="3"/>
        <v>96156</v>
      </c>
      <c r="G12" s="43">
        <f t="shared" si="4"/>
        <v>28846.8</v>
      </c>
      <c r="H12" s="43">
        <f t="shared" si="5"/>
        <v>20192.76</v>
      </c>
      <c r="I12" s="43">
        <f t="shared" si="6"/>
        <v>47116.44</v>
      </c>
      <c r="J12" s="52">
        <f t="shared" si="7"/>
        <v>83174.94</v>
      </c>
      <c r="K12" s="43">
        <f t="shared" si="8"/>
        <v>15865.74</v>
      </c>
      <c r="L12" s="54">
        <f t="shared" si="9"/>
        <v>20192.76</v>
      </c>
      <c r="M12" s="55">
        <v>47116.44</v>
      </c>
      <c r="N12" s="52"/>
      <c r="O12" s="51"/>
    </row>
    <row r="13" ht="20" customHeight="1" spans="1:15">
      <c r="A13" s="28">
        <v>5</v>
      </c>
      <c r="B13" s="28" t="s">
        <v>24</v>
      </c>
      <c r="C13" s="42">
        <v>94.117</v>
      </c>
      <c r="D13" s="43">
        <v>3000</v>
      </c>
      <c r="E13" s="43">
        <f t="shared" si="2"/>
        <v>282351</v>
      </c>
      <c r="F13" s="43">
        <f t="shared" si="3"/>
        <v>282351</v>
      </c>
      <c r="G13" s="43">
        <f t="shared" si="4"/>
        <v>84705.3</v>
      </c>
      <c r="H13" s="43">
        <f t="shared" si="5"/>
        <v>59293.71</v>
      </c>
      <c r="I13" s="43">
        <f t="shared" si="6"/>
        <v>138351.99</v>
      </c>
      <c r="J13" s="52">
        <f t="shared" si="7"/>
        <v>244233.615</v>
      </c>
      <c r="K13" s="43">
        <f t="shared" si="8"/>
        <v>46587.915</v>
      </c>
      <c r="L13" s="54">
        <f t="shared" si="9"/>
        <v>59293.71</v>
      </c>
      <c r="M13" s="55">
        <v>138351.99</v>
      </c>
      <c r="N13" s="52"/>
      <c r="O13" s="51"/>
    </row>
    <row r="14" ht="20" customHeight="1" spans="1:15">
      <c r="A14" s="28">
        <v>6</v>
      </c>
      <c r="B14" s="28" t="s">
        <v>25</v>
      </c>
      <c r="C14" s="42">
        <v>20.901</v>
      </c>
      <c r="D14" s="43">
        <v>3000</v>
      </c>
      <c r="E14" s="43">
        <f t="shared" si="2"/>
        <v>62703</v>
      </c>
      <c r="F14" s="43">
        <f t="shared" si="3"/>
        <v>62703</v>
      </c>
      <c r="G14" s="43">
        <f t="shared" si="4"/>
        <v>18810.9</v>
      </c>
      <c r="H14" s="43">
        <f t="shared" si="5"/>
        <v>13167.63</v>
      </c>
      <c r="I14" s="43">
        <f t="shared" si="6"/>
        <v>30724.47</v>
      </c>
      <c r="J14" s="52">
        <f t="shared" si="7"/>
        <v>54238.095</v>
      </c>
      <c r="K14" s="43">
        <f t="shared" si="8"/>
        <v>10345.995</v>
      </c>
      <c r="L14" s="54">
        <f t="shared" si="9"/>
        <v>13167.63</v>
      </c>
      <c r="M14" s="55">
        <v>30724.47</v>
      </c>
      <c r="N14" s="52"/>
      <c r="O14" s="51"/>
    </row>
    <row r="15" ht="20" customHeight="1" spans="1:15">
      <c r="A15" s="28">
        <v>7</v>
      </c>
      <c r="B15" s="28" t="s">
        <v>26</v>
      </c>
      <c r="C15" s="42">
        <v>109.258</v>
      </c>
      <c r="D15" s="43">
        <v>3000</v>
      </c>
      <c r="E15" s="43">
        <f t="shared" si="2"/>
        <v>327774</v>
      </c>
      <c r="F15" s="43">
        <f t="shared" si="3"/>
        <v>327774</v>
      </c>
      <c r="G15" s="43">
        <f t="shared" si="4"/>
        <v>98332.2</v>
      </c>
      <c r="H15" s="43">
        <f t="shared" si="5"/>
        <v>68832.54</v>
      </c>
      <c r="I15" s="43">
        <f t="shared" si="6"/>
        <v>160609.26</v>
      </c>
      <c r="J15" s="52">
        <f t="shared" si="7"/>
        <v>283524.51</v>
      </c>
      <c r="K15" s="43">
        <f t="shared" si="8"/>
        <v>54082.71</v>
      </c>
      <c r="L15" s="54">
        <f t="shared" si="9"/>
        <v>68832.54</v>
      </c>
      <c r="M15" s="55">
        <v>160609.26</v>
      </c>
      <c r="N15" s="52"/>
      <c r="O15" s="51"/>
    </row>
    <row r="16" ht="20" customHeight="1" spans="1:15">
      <c r="A16" s="28">
        <v>8</v>
      </c>
      <c r="B16" s="28" t="s">
        <v>27</v>
      </c>
      <c r="C16" s="42">
        <v>8.19</v>
      </c>
      <c r="D16" s="43">
        <v>3000</v>
      </c>
      <c r="E16" s="43">
        <f t="shared" si="2"/>
        <v>24570</v>
      </c>
      <c r="F16" s="43">
        <f t="shared" si="3"/>
        <v>24570</v>
      </c>
      <c r="G16" s="43">
        <f t="shared" si="4"/>
        <v>7371</v>
      </c>
      <c r="H16" s="43">
        <f t="shared" si="5"/>
        <v>5159.7</v>
      </c>
      <c r="I16" s="43">
        <f t="shared" si="6"/>
        <v>12039.3</v>
      </c>
      <c r="J16" s="52">
        <f t="shared" si="7"/>
        <v>21253.05</v>
      </c>
      <c r="K16" s="43">
        <f t="shared" si="8"/>
        <v>4054.05</v>
      </c>
      <c r="L16" s="54">
        <f t="shared" si="9"/>
        <v>5159.7</v>
      </c>
      <c r="M16" s="55">
        <v>12039.3</v>
      </c>
      <c r="N16" s="52"/>
      <c r="O16" s="51"/>
    </row>
    <row r="17" ht="20" customHeight="1" spans="1:15">
      <c r="A17" s="28">
        <v>9</v>
      </c>
      <c r="B17" s="28" t="s">
        <v>28</v>
      </c>
      <c r="C17" s="42">
        <v>33.908</v>
      </c>
      <c r="D17" s="43">
        <v>3000</v>
      </c>
      <c r="E17" s="43">
        <f t="shared" si="2"/>
        <v>101724</v>
      </c>
      <c r="F17" s="43">
        <f t="shared" si="3"/>
        <v>101724</v>
      </c>
      <c r="G17" s="43">
        <f t="shared" si="4"/>
        <v>30517.2</v>
      </c>
      <c r="H17" s="43">
        <f t="shared" si="5"/>
        <v>21362.04</v>
      </c>
      <c r="I17" s="43">
        <f t="shared" si="6"/>
        <v>49844.76</v>
      </c>
      <c r="J17" s="52">
        <f t="shared" si="7"/>
        <v>87991.26</v>
      </c>
      <c r="K17" s="43">
        <f t="shared" si="8"/>
        <v>16784.46</v>
      </c>
      <c r="L17" s="54">
        <f t="shared" si="9"/>
        <v>21362.04</v>
      </c>
      <c r="M17" s="55">
        <v>49844.76</v>
      </c>
      <c r="N17" s="52"/>
      <c r="O17" s="51"/>
    </row>
    <row r="18" ht="20" customHeight="1" spans="1:15">
      <c r="A18" s="28">
        <v>10</v>
      </c>
      <c r="B18" s="28" t="s">
        <v>29</v>
      </c>
      <c r="C18" s="42">
        <v>33.868</v>
      </c>
      <c r="D18" s="43">
        <v>3000</v>
      </c>
      <c r="E18" s="43">
        <f t="shared" si="2"/>
        <v>101604</v>
      </c>
      <c r="F18" s="43">
        <f t="shared" si="3"/>
        <v>101604</v>
      </c>
      <c r="G18" s="43">
        <f t="shared" si="4"/>
        <v>30481.2</v>
      </c>
      <c r="H18" s="43">
        <f t="shared" si="5"/>
        <v>21336.84</v>
      </c>
      <c r="I18" s="43">
        <f t="shared" si="6"/>
        <v>49785.96</v>
      </c>
      <c r="J18" s="52">
        <f t="shared" si="7"/>
        <v>87887.46</v>
      </c>
      <c r="K18" s="43">
        <f t="shared" si="8"/>
        <v>16764.66</v>
      </c>
      <c r="L18" s="54">
        <f t="shared" si="9"/>
        <v>21336.84</v>
      </c>
      <c r="M18" s="55">
        <v>49785.96</v>
      </c>
      <c r="N18" s="52"/>
      <c r="O18" s="51"/>
    </row>
    <row r="19" ht="20" customHeight="1" spans="1:15">
      <c r="A19" s="28">
        <v>11</v>
      </c>
      <c r="B19" s="28" t="s">
        <v>30</v>
      </c>
      <c r="C19" s="42">
        <v>102.629</v>
      </c>
      <c r="D19" s="43">
        <v>3000</v>
      </c>
      <c r="E19" s="43">
        <f t="shared" si="2"/>
        <v>307887</v>
      </c>
      <c r="F19" s="43">
        <f t="shared" si="3"/>
        <v>307887</v>
      </c>
      <c r="G19" s="43">
        <f t="shared" si="4"/>
        <v>92366.1</v>
      </c>
      <c r="H19" s="43">
        <f t="shared" si="5"/>
        <v>64656.27</v>
      </c>
      <c r="I19" s="43">
        <f t="shared" si="6"/>
        <v>150864.63</v>
      </c>
      <c r="J19" s="52">
        <f t="shared" si="7"/>
        <v>266322.255</v>
      </c>
      <c r="K19" s="43">
        <f t="shared" si="8"/>
        <v>50801.355</v>
      </c>
      <c r="L19" s="54">
        <f t="shared" si="9"/>
        <v>64656.27</v>
      </c>
      <c r="M19" s="55">
        <v>150864.63</v>
      </c>
      <c r="N19" s="52"/>
      <c r="O19" s="51"/>
    </row>
    <row r="20" ht="20" customHeight="1" spans="1:15">
      <c r="A20" s="28">
        <v>12</v>
      </c>
      <c r="B20" s="28" t="s">
        <v>31</v>
      </c>
      <c r="C20" s="42">
        <v>164.31</v>
      </c>
      <c r="D20" s="43">
        <v>3000</v>
      </c>
      <c r="E20" s="43">
        <f t="shared" si="2"/>
        <v>492930</v>
      </c>
      <c r="F20" s="43">
        <f t="shared" si="3"/>
        <v>492930</v>
      </c>
      <c r="G20" s="43">
        <f t="shared" si="4"/>
        <v>147879</v>
      </c>
      <c r="H20" s="43">
        <f t="shared" si="5"/>
        <v>103515.3</v>
      </c>
      <c r="I20" s="43">
        <f t="shared" si="6"/>
        <v>241535.7</v>
      </c>
      <c r="J20" s="52">
        <f t="shared" si="7"/>
        <v>426384.45</v>
      </c>
      <c r="K20" s="43">
        <f t="shared" si="8"/>
        <v>81333.45</v>
      </c>
      <c r="L20" s="54">
        <f t="shared" si="9"/>
        <v>103515.3</v>
      </c>
      <c r="M20" s="55">
        <v>241535.7</v>
      </c>
      <c r="N20" s="52"/>
      <c r="O20" s="51"/>
    </row>
    <row r="21" ht="20" customHeight="1" spans="1:15">
      <c r="A21" s="28">
        <v>13</v>
      </c>
      <c r="B21" s="28" t="s">
        <v>32</v>
      </c>
      <c r="C21" s="42">
        <v>85.104</v>
      </c>
      <c r="D21" s="43">
        <v>3000</v>
      </c>
      <c r="E21" s="43">
        <f t="shared" si="2"/>
        <v>255312</v>
      </c>
      <c r="F21" s="43">
        <f t="shared" si="3"/>
        <v>255312</v>
      </c>
      <c r="G21" s="43">
        <f t="shared" si="4"/>
        <v>76593.6</v>
      </c>
      <c r="H21" s="43">
        <f t="shared" si="5"/>
        <v>53615.52</v>
      </c>
      <c r="I21" s="43">
        <f t="shared" si="6"/>
        <v>125102.88</v>
      </c>
      <c r="J21" s="52">
        <f t="shared" si="7"/>
        <v>220844.88</v>
      </c>
      <c r="K21" s="43">
        <f t="shared" si="8"/>
        <v>42126.48</v>
      </c>
      <c r="L21" s="54">
        <f t="shared" si="9"/>
        <v>53615.52</v>
      </c>
      <c r="M21" s="55">
        <v>125102.88</v>
      </c>
      <c r="N21" s="52"/>
      <c r="O21" s="51"/>
    </row>
    <row r="22" ht="20" customHeight="1" spans="1:15">
      <c r="A22" s="28">
        <v>14</v>
      </c>
      <c r="B22" s="28" t="s">
        <v>33</v>
      </c>
      <c r="C22" s="42">
        <v>103.973</v>
      </c>
      <c r="D22" s="43">
        <v>3000</v>
      </c>
      <c r="E22" s="43">
        <f t="shared" si="2"/>
        <v>311919</v>
      </c>
      <c r="F22" s="43">
        <f t="shared" si="3"/>
        <v>311919</v>
      </c>
      <c r="G22" s="43">
        <f t="shared" si="4"/>
        <v>93575.7</v>
      </c>
      <c r="H22" s="43">
        <f t="shared" si="5"/>
        <v>65502.99</v>
      </c>
      <c r="I22" s="43">
        <f t="shared" si="6"/>
        <v>152840.31</v>
      </c>
      <c r="J22" s="52">
        <f t="shared" si="7"/>
        <v>269809.935</v>
      </c>
      <c r="K22" s="43">
        <f t="shared" si="8"/>
        <v>51466.635</v>
      </c>
      <c r="L22" s="54">
        <f t="shared" si="9"/>
        <v>65502.99</v>
      </c>
      <c r="M22" s="55">
        <v>152840.31</v>
      </c>
      <c r="N22" s="52"/>
      <c r="O22" s="51"/>
    </row>
    <row r="23" ht="20" customHeight="1" spans="1:15">
      <c r="A23" s="28">
        <v>15</v>
      </c>
      <c r="B23" s="28" t="s">
        <v>34</v>
      </c>
      <c r="C23" s="42">
        <v>86.809</v>
      </c>
      <c r="D23" s="43">
        <v>3000</v>
      </c>
      <c r="E23" s="43">
        <f t="shared" si="2"/>
        <v>260427</v>
      </c>
      <c r="F23" s="43">
        <f t="shared" si="3"/>
        <v>260427</v>
      </c>
      <c r="G23" s="43">
        <f t="shared" si="4"/>
        <v>78128.1</v>
      </c>
      <c r="H23" s="43">
        <f t="shared" si="5"/>
        <v>54689.67</v>
      </c>
      <c r="I23" s="43">
        <f t="shared" si="6"/>
        <v>127609.23</v>
      </c>
      <c r="J23" s="52">
        <f t="shared" si="7"/>
        <v>225269.355</v>
      </c>
      <c r="K23" s="43">
        <f t="shared" si="8"/>
        <v>42970.455</v>
      </c>
      <c r="L23" s="54">
        <f t="shared" si="9"/>
        <v>54689.67</v>
      </c>
      <c r="M23" s="55">
        <v>127609.23</v>
      </c>
      <c r="N23" s="52"/>
      <c r="O23" s="51"/>
    </row>
    <row r="25" ht="22.5" spans="1:14">
      <c r="A25" s="2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7" spans="1:14">
      <c r="A27" s="28" t="s">
        <v>1</v>
      </c>
      <c r="B27" s="29" t="s">
        <v>2</v>
      </c>
      <c r="C27" s="30"/>
      <c r="D27" s="30"/>
      <c r="E27" s="30"/>
      <c r="F27" s="29" t="s">
        <v>2</v>
      </c>
      <c r="G27" s="30"/>
      <c r="H27" s="30"/>
      <c r="I27" s="45"/>
      <c r="J27" s="46" t="s">
        <v>3</v>
      </c>
      <c r="K27" s="46"/>
      <c r="L27" s="46"/>
      <c r="M27" s="47"/>
      <c r="N27" s="28" t="s">
        <v>4</v>
      </c>
    </row>
    <row r="28" ht="27" spans="1:14">
      <c r="A28" s="28"/>
      <c r="B28" s="28" t="s">
        <v>5</v>
      </c>
      <c r="C28" s="31" t="s">
        <v>6</v>
      </c>
      <c r="D28" s="32" t="s">
        <v>7</v>
      </c>
      <c r="E28" s="31" t="s">
        <v>8</v>
      </c>
      <c r="F28" s="31" t="s">
        <v>9</v>
      </c>
      <c r="G28" s="31" t="s">
        <v>10</v>
      </c>
      <c r="H28" s="31" t="s">
        <v>11</v>
      </c>
      <c r="I28" s="31" t="s">
        <v>12</v>
      </c>
      <c r="J28" s="47" t="s">
        <v>9</v>
      </c>
      <c r="K28" s="48" t="s">
        <v>36</v>
      </c>
      <c r="L28" s="48" t="s">
        <v>37</v>
      </c>
      <c r="M28" s="49" t="s">
        <v>38</v>
      </c>
      <c r="N28" s="28"/>
    </row>
    <row r="29" spans="1:14">
      <c r="A29" s="33" t="s">
        <v>9</v>
      </c>
      <c r="B29" s="34"/>
      <c r="C29" s="35">
        <f t="shared" ref="C29:M29" si="10">SUM(C30:C32)</f>
        <v>1192.088</v>
      </c>
      <c r="D29" s="36" t="s">
        <v>16</v>
      </c>
      <c r="E29" s="37">
        <f t="shared" si="10"/>
        <v>4631322</v>
      </c>
      <c r="F29" s="37">
        <f t="shared" si="10"/>
        <v>4631322</v>
      </c>
      <c r="G29" s="37">
        <f t="shared" si="10"/>
        <v>1389396.6</v>
      </c>
      <c r="H29" s="37">
        <f t="shared" si="10"/>
        <v>972577.62</v>
      </c>
      <c r="I29" s="37">
        <f t="shared" si="10"/>
        <v>2269347.78</v>
      </c>
      <c r="J29" s="37">
        <f t="shared" si="10"/>
        <v>4055047.78</v>
      </c>
      <c r="K29" s="37">
        <f t="shared" si="10"/>
        <v>812500</v>
      </c>
      <c r="L29" s="37">
        <f t="shared" si="10"/>
        <v>973200</v>
      </c>
      <c r="M29" s="37">
        <f t="shared" si="10"/>
        <v>2269347.78</v>
      </c>
      <c r="N29" s="50"/>
    </row>
    <row r="30" spans="1:14">
      <c r="A30" s="33" t="s">
        <v>17</v>
      </c>
      <c r="B30" s="34"/>
      <c r="C30" s="38">
        <v>133.678</v>
      </c>
      <c r="D30" s="39">
        <v>10000</v>
      </c>
      <c r="E30" s="40">
        <f t="shared" ref="E30:E47" si="11">C30*D30</f>
        <v>1336780</v>
      </c>
      <c r="F30" s="41">
        <f t="shared" ref="F30:F47" si="12">SUM(G30:I30)</f>
        <v>1336780</v>
      </c>
      <c r="G30" s="40">
        <f>C30*3000</f>
        <v>401034</v>
      </c>
      <c r="H30" s="40">
        <f>C30*2100</f>
        <v>280723.8</v>
      </c>
      <c r="I30" s="40">
        <f>C30*4900</f>
        <v>655022.2</v>
      </c>
      <c r="J30" s="40">
        <f t="shared" ref="J30:J47" si="13">SUM(K30:M30)</f>
        <v>1170445.8</v>
      </c>
      <c r="K30" s="41">
        <v>234519.16</v>
      </c>
      <c r="L30" s="41">
        <v>280904.44</v>
      </c>
      <c r="M30" s="41">
        <v>655022.2</v>
      </c>
      <c r="N30" s="52"/>
    </row>
    <row r="31" spans="1:14">
      <c r="A31" s="33" t="s">
        <v>18</v>
      </c>
      <c r="B31" s="34"/>
      <c r="C31" s="38">
        <v>59.656</v>
      </c>
      <c r="D31" s="39">
        <v>5000</v>
      </c>
      <c r="E31" s="40">
        <f t="shared" si="11"/>
        <v>298280</v>
      </c>
      <c r="F31" s="41">
        <f t="shared" si="12"/>
        <v>298280</v>
      </c>
      <c r="G31" s="40">
        <f>C31*1500</f>
        <v>89484</v>
      </c>
      <c r="H31" s="40">
        <f>C31*1050</f>
        <v>62638.8</v>
      </c>
      <c r="I31" s="40">
        <f>C31*2450</f>
        <v>146157.2</v>
      </c>
      <c r="J31" s="40">
        <f t="shared" si="13"/>
        <v>261165.09</v>
      </c>
      <c r="K31" s="41">
        <v>52329.01</v>
      </c>
      <c r="L31" s="41">
        <v>62678.88</v>
      </c>
      <c r="M31" s="41">
        <v>146157.2</v>
      </c>
      <c r="N31" s="52"/>
    </row>
    <row r="32" spans="1:14">
      <c r="A32" s="33" t="s">
        <v>19</v>
      </c>
      <c r="B32" s="34"/>
      <c r="C32" s="35">
        <f t="shared" ref="C32:M32" si="14">SUM(C33:C47)</f>
        <v>998.754</v>
      </c>
      <c r="D32" s="39">
        <v>3000</v>
      </c>
      <c r="E32" s="37">
        <f t="shared" si="14"/>
        <v>2996262</v>
      </c>
      <c r="F32" s="37">
        <f t="shared" si="14"/>
        <v>2996262</v>
      </c>
      <c r="G32" s="37">
        <f t="shared" si="14"/>
        <v>898878.6</v>
      </c>
      <c r="H32" s="37">
        <f t="shared" si="14"/>
        <v>629215.02</v>
      </c>
      <c r="I32" s="37">
        <f t="shared" si="14"/>
        <v>1468168.38</v>
      </c>
      <c r="J32" s="37">
        <f t="shared" si="14"/>
        <v>2623436.89</v>
      </c>
      <c r="K32" s="37">
        <f t="shared" si="14"/>
        <v>525651.83</v>
      </c>
      <c r="L32" s="37">
        <f t="shared" si="14"/>
        <v>629616.68</v>
      </c>
      <c r="M32" s="37">
        <f t="shared" si="14"/>
        <v>1468168.38</v>
      </c>
      <c r="N32" s="53"/>
    </row>
    <row r="33" spans="1:14">
      <c r="A33" s="28">
        <v>1</v>
      </c>
      <c r="B33" s="28" t="s">
        <v>20</v>
      </c>
      <c r="C33" s="44">
        <v>24.355</v>
      </c>
      <c r="D33" s="43">
        <v>3000</v>
      </c>
      <c r="E33" s="43">
        <f t="shared" si="11"/>
        <v>73065</v>
      </c>
      <c r="F33" s="43">
        <f t="shared" si="12"/>
        <v>73065</v>
      </c>
      <c r="G33" s="43">
        <f t="shared" ref="G33:G47" si="15">C33*900</f>
        <v>21919.5</v>
      </c>
      <c r="H33" s="43">
        <f t="shared" ref="H33:H47" si="16">C33*630</f>
        <v>15343.65</v>
      </c>
      <c r="I33" s="43">
        <f t="shared" ref="I33:I47" si="17">C33*1470</f>
        <v>35801.85</v>
      </c>
      <c r="J33" s="52">
        <f t="shared" si="13"/>
        <v>63973.54</v>
      </c>
      <c r="K33" s="43">
        <v>12818.22</v>
      </c>
      <c r="L33" s="43">
        <v>15353.47</v>
      </c>
      <c r="M33" s="43">
        <v>35801.85</v>
      </c>
      <c r="N33" s="52"/>
    </row>
    <row r="34" spans="1:14">
      <c r="A34" s="28">
        <v>2</v>
      </c>
      <c r="B34" s="28" t="s">
        <v>21</v>
      </c>
      <c r="C34" s="44">
        <v>53.101</v>
      </c>
      <c r="D34" s="43">
        <v>3000</v>
      </c>
      <c r="E34" s="43">
        <f t="shared" si="11"/>
        <v>159303</v>
      </c>
      <c r="F34" s="43">
        <f t="shared" si="12"/>
        <v>159303</v>
      </c>
      <c r="G34" s="43">
        <f t="shared" si="15"/>
        <v>47790.9</v>
      </c>
      <c r="H34" s="43">
        <f t="shared" si="16"/>
        <v>33453.63</v>
      </c>
      <c r="I34" s="43">
        <f t="shared" si="17"/>
        <v>78058.47</v>
      </c>
      <c r="J34" s="52">
        <f t="shared" si="13"/>
        <v>139480.97</v>
      </c>
      <c r="K34" s="43">
        <v>27947.46</v>
      </c>
      <c r="L34" s="43">
        <v>33475.04</v>
      </c>
      <c r="M34" s="43">
        <v>78058.47</v>
      </c>
      <c r="N34" s="52"/>
    </row>
    <row r="35" spans="1:14">
      <c r="A35" s="28">
        <v>3</v>
      </c>
      <c r="B35" s="28" t="s">
        <v>22</v>
      </c>
      <c r="C35" s="44">
        <v>77.248</v>
      </c>
      <c r="D35" s="43">
        <v>3000</v>
      </c>
      <c r="E35" s="43">
        <f t="shared" si="11"/>
        <v>231744</v>
      </c>
      <c r="F35" s="43">
        <f t="shared" si="12"/>
        <v>231744</v>
      </c>
      <c r="G35" s="43">
        <f t="shared" si="15"/>
        <v>69523.2</v>
      </c>
      <c r="H35" s="43">
        <f t="shared" si="16"/>
        <v>48666.24</v>
      </c>
      <c r="I35" s="43">
        <f t="shared" si="17"/>
        <v>113554.56</v>
      </c>
      <c r="J35" s="52">
        <f t="shared" si="13"/>
        <v>202908.15</v>
      </c>
      <c r="K35" s="43">
        <v>40656.21</v>
      </c>
      <c r="L35" s="43">
        <v>48697.38</v>
      </c>
      <c r="M35" s="43">
        <v>113554.56</v>
      </c>
      <c r="N35" s="52"/>
    </row>
    <row r="36" spans="1:14">
      <c r="A36" s="28">
        <v>4</v>
      </c>
      <c r="B36" s="28" t="s">
        <v>23</v>
      </c>
      <c r="C36" s="44">
        <v>30.93</v>
      </c>
      <c r="D36" s="43">
        <v>3000</v>
      </c>
      <c r="E36" s="43">
        <f t="shared" si="11"/>
        <v>92790</v>
      </c>
      <c r="F36" s="43">
        <f t="shared" si="12"/>
        <v>92790</v>
      </c>
      <c r="G36" s="43">
        <f t="shared" si="15"/>
        <v>27837</v>
      </c>
      <c r="H36" s="43">
        <f t="shared" si="16"/>
        <v>19485.9</v>
      </c>
      <c r="I36" s="43">
        <f t="shared" si="17"/>
        <v>45467.1</v>
      </c>
      <c r="J36" s="52">
        <f t="shared" si="13"/>
        <v>81244.16</v>
      </c>
      <c r="K36" s="43">
        <v>16278.69</v>
      </c>
      <c r="L36" s="43">
        <v>19498.37</v>
      </c>
      <c r="M36" s="43">
        <v>45467.1</v>
      </c>
      <c r="N36" s="52"/>
    </row>
    <row r="37" spans="1:14">
      <c r="A37" s="28">
        <v>5</v>
      </c>
      <c r="B37" s="28" t="s">
        <v>24</v>
      </c>
      <c r="C37" s="44">
        <v>92.636</v>
      </c>
      <c r="D37" s="43">
        <v>3000</v>
      </c>
      <c r="E37" s="43">
        <f t="shared" si="11"/>
        <v>277908</v>
      </c>
      <c r="F37" s="43">
        <f t="shared" si="12"/>
        <v>277908</v>
      </c>
      <c r="G37" s="43">
        <f t="shared" si="15"/>
        <v>83372.4</v>
      </c>
      <c r="H37" s="43">
        <f t="shared" si="16"/>
        <v>58360.68</v>
      </c>
      <c r="I37" s="43">
        <f t="shared" si="17"/>
        <v>136174.92</v>
      </c>
      <c r="J37" s="52">
        <f t="shared" si="13"/>
        <v>243327.98</v>
      </c>
      <c r="K37" s="43">
        <v>48755.03</v>
      </c>
      <c r="L37" s="43">
        <v>58398.03</v>
      </c>
      <c r="M37" s="43">
        <v>136174.92</v>
      </c>
      <c r="N37" s="52"/>
    </row>
    <row r="38" spans="1:14">
      <c r="A38" s="28">
        <v>6</v>
      </c>
      <c r="B38" s="28" t="s">
        <v>25</v>
      </c>
      <c r="C38" s="44">
        <v>20.901</v>
      </c>
      <c r="D38" s="43">
        <v>3000</v>
      </c>
      <c r="E38" s="43">
        <f t="shared" si="11"/>
        <v>62703</v>
      </c>
      <c r="F38" s="43">
        <f t="shared" si="12"/>
        <v>62703</v>
      </c>
      <c r="G38" s="43">
        <f t="shared" si="15"/>
        <v>18810.9</v>
      </c>
      <c r="H38" s="43">
        <f t="shared" si="16"/>
        <v>13167.63</v>
      </c>
      <c r="I38" s="43">
        <f t="shared" si="17"/>
        <v>30724.47</v>
      </c>
      <c r="J38" s="52">
        <f t="shared" si="13"/>
        <v>54900.89</v>
      </c>
      <c r="K38" s="43">
        <v>11000.36</v>
      </c>
      <c r="L38" s="43">
        <v>13176.06</v>
      </c>
      <c r="M38" s="43">
        <v>30724.47</v>
      </c>
      <c r="N38" s="52"/>
    </row>
    <row r="39" spans="1:14">
      <c r="A39" s="28">
        <v>7</v>
      </c>
      <c r="B39" s="28" t="s">
        <v>26</v>
      </c>
      <c r="C39" s="44">
        <v>108.66</v>
      </c>
      <c r="D39" s="43">
        <v>3000</v>
      </c>
      <c r="E39" s="43">
        <f t="shared" si="11"/>
        <v>325980</v>
      </c>
      <c r="F39" s="43">
        <f t="shared" si="12"/>
        <v>325980</v>
      </c>
      <c r="G39" s="43">
        <f t="shared" si="15"/>
        <v>97794</v>
      </c>
      <c r="H39" s="43">
        <f t="shared" si="16"/>
        <v>68455.8</v>
      </c>
      <c r="I39" s="43">
        <f t="shared" si="17"/>
        <v>159730.2</v>
      </c>
      <c r="J39" s="52">
        <f t="shared" si="13"/>
        <v>285418.39</v>
      </c>
      <c r="K39" s="43">
        <v>57188.58</v>
      </c>
      <c r="L39" s="43">
        <v>68499.61</v>
      </c>
      <c r="M39" s="43">
        <v>159730.2</v>
      </c>
      <c r="N39" s="52"/>
    </row>
    <row r="40" spans="1:14">
      <c r="A40" s="28">
        <v>8</v>
      </c>
      <c r="B40" s="28" t="s">
        <v>27</v>
      </c>
      <c r="C40" s="44">
        <v>8.19</v>
      </c>
      <c r="D40" s="43">
        <v>3000</v>
      </c>
      <c r="E40" s="43">
        <f t="shared" si="11"/>
        <v>24570</v>
      </c>
      <c r="F40" s="43">
        <f t="shared" si="12"/>
        <v>24570</v>
      </c>
      <c r="G40" s="43">
        <f t="shared" si="15"/>
        <v>7371</v>
      </c>
      <c r="H40" s="43">
        <f t="shared" si="16"/>
        <v>5159.7</v>
      </c>
      <c r="I40" s="43">
        <f t="shared" si="17"/>
        <v>12039.3</v>
      </c>
      <c r="J40" s="52">
        <f t="shared" si="13"/>
        <v>21512.76</v>
      </c>
      <c r="K40" s="43">
        <v>4310.46</v>
      </c>
      <c r="L40" s="43">
        <v>5163</v>
      </c>
      <c r="M40" s="43">
        <v>12039.3</v>
      </c>
      <c r="N40" s="52"/>
    </row>
    <row r="41" spans="1:14">
      <c r="A41" s="28">
        <v>9</v>
      </c>
      <c r="B41" s="28" t="s">
        <v>28</v>
      </c>
      <c r="C41" s="44">
        <v>27.291</v>
      </c>
      <c r="D41" s="43">
        <v>3000</v>
      </c>
      <c r="E41" s="43">
        <f t="shared" si="11"/>
        <v>81873</v>
      </c>
      <c r="F41" s="43">
        <f t="shared" si="12"/>
        <v>81873</v>
      </c>
      <c r="G41" s="43">
        <f t="shared" si="15"/>
        <v>24561.9</v>
      </c>
      <c r="H41" s="43">
        <f t="shared" si="16"/>
        <v>17193.33</v>
      </c>
      <c r="I41" s="43">
        <f t="shared" si="17"/>
        <v>40117.77</v>
      </c>
      <c r="J41" s="52">
        <f t="shared" si="13"/>
        <v>71684.56</v>
      </c>
      <c r="K41" s="43">
        <v>14363.46</v>
      </c>
      <c r="L41" s="43">
        <v>17203.33</v>
      </c>
      <c r="M41" s="43">
        <v>40117.77</v>
      </c>
      <c r="N41" s="52"/>
    </row>
    <row r="42" spans="1:14">
      <c r="A42" s="28">
        <v>10</v>
      </c>
      <c r="B42" s="28" t="s">
        <v>29</v>
      </c>
      <c r="C42" s="44">
        <v>33.868</v>
      </c>
      <c r="D42" s="43">
        <v>3000</v>
      </c>
      <c r="E42" s="43">
        <f t="shared" si="11"/>
        <v>101604</v>
      </c>
      <c r="F42" s="43">
        <f t="shared" si="12"/>
        <v>101604</v>
      </c>
      <c r="G42" s="43">
        <f t="shared" si="15"/>
        <v>30481.2</v>
      </c>
      <c r="H42" s="43">
        <f t="shared" si="16"/>
        <v>21336.84</v>
      </c>
      <c r="I42" s="43">
        <f t="shared" si="17"/>
        <v>49785.96</v>
      </c>
      <c r="J42" s="52">
        <f t="shared" si="13"/>
        <v>88961.44</v>
      </c>
      <c r="K42" s="43">
        <v>17824.99</v>
      </c>
      <c r="L42" s="43">
        <v>21350.49</v>
      </c>
      <c r="M42" s="43">
        <v>49785.96</v>
      </c>
      <c r="N42" s="52"/>
    </row>
    <row r="43" spans="1:14">
      <c r="A43" s="28">
        <v>11</v>
      </c>
      <c r="B43" s="28" t="s">
        <v>30</v>
      </c>
      <c r="C43" s="44">
        <v>93.076</v>
      </c>
      <c r="D43" s="43">
        <v>3000</v>
      </c>
      <c r="E43" s="43">
        <f t="shared" si="11"/>
        <v>279228</v>
      </c>
      <c r="F43" s="43">
        <f t="shared" si="12"/>
        <v>279228</v>
      </c>
      <c r="G43" s="43">
        <f t="shared" si="15"/>
        <v>83768.4</v>
      </c>
      <c r="H43" s="43">
        <f t="shared" si="16"/>
        <v>58637.88</v>
      </c>
      <c r="I43" s="43">
        <f t="shared" si="17"/>
        <v>136821.72</v>
      </c>
      <c r="J43" s="52">
        <f t="shared" si="13"/>
        <v>244483.73</v>
      </c>
      <c r="K43" s="43">
        <v>48986.61</v>
      </c>
      <c r="L43" s="43">
        <v>58675.4</v>
      </c>
      <c r="M43" s="43">
        <v>136821.72</v>
      </c>
      <c r="N43" s="52"/>
    </row>
    <row r="44" spans="1:14">
      <c r="A44" s="28">
        <v>12</v>
      </c>
      <c r="B44" s="28" t="s">
        <v>31</v>
      </c>
      <c r="C44" s="44">
        <v>152.612</v>
      </c>
      <c r="D44" s="43">
        <v>3000</v>
      </c>
      <c r="E44" s="43">
        <f t="shared" si="11"/>
        <v>457836</v>
      </c>
      <c r="F44" s="43">
        <f t="shared" si="12"/>
        <v>457836</v>
      </c>
      <c r="G44" s="43">
        <f t="shared" si="15"/>
        <v>137350.8</v>
      </c>
      <c r="H44" s="43">
        <f t="shared" si="16"/>
        <v>96145.56</v>
      </c>
      <c r="I44" s="43">
        <f t="shared" si="17"/>
        <v>224339.64</v>
      </c>
      <c r="J44" s="52">
        <f t="shared" si="13"/>
        <v>400867.59</v>
      </c>
      <c r="K44" s="43">
        <v>80320.86</v>
      </c>
      <c r="L44" s="43">
        <v>96207.09</v>
      </c>
      <c r="M44" s="43">
        <v>224339.64</v>
      </c>
      <c r="N44" s="52"/>
    </row>
    <row r="45" spans="1:14">
      <c r="A45" s="28">
        <v>13</v>
      </c>
      <c r="B45" s="28" t="s">
        <v>32</v>
      </c>
      <c r="C45" s="44">
        <v>85.104</v>
      </c>
      <c r="D45" s="43">
        <v>3000</v>
      </c>
      <c r="E45" s="43">
        <f t="shared" si="11"/>
        <v>255312</v>
      </c>
      <c r="F45" s="43">
        <f t="shared" si="12"/>
        <v>255312</v>
      </c>
      <c r="G45" s="43">
        <f t="shared" si="15"/>
        <v>76593.6</v>
      </c>
      <c r="H45" s="43">
        <f t="shared" si="16"/>
        <v>53615.52</v>
      </c>
      <c r="I45" s="43">
        <f t="shared" si="17"/>
        <v>125102.88</v>
      </c>
      <c r="J45" s="52">
        <f t="shared" si="13"/>
        <v>223543.59</v>
      </c>
      <c r="K45" s="43">
        <v>44790.88</v>
      </c>
      <c r="L45" s="43">
        <v>53649.83</v>
      </c>
      <c r="M45" s="43">
        <v>125102.88</v>
      </c>
      <c r="N45" s="52"/>
    </row>
    <row r="46" spans="1:14">
      <c r="A46" s="28">
        <v>14</v>
      </c>
      <c r="B46" s="28" t="s">
        <v>33</v>
      </c>
      <c r="C46" s="44">
        <v>103.973</v>
      </c>
      <c r="D46" s="43">
        <v>3000</v>
      </c>
      <c r="E46" s="43">
        <f t="shared" si="11"/>
        <v>311919</v>
      </c>
      <c r="F46" s="43">
        <f t="shared" si="12"/>
        <v>311919</v>
      </c>
      <c r="G46" s="43">
        <f t="shared" si="15"/>
        <v>93575.7</v>
      </c>
      <c r="H46" s="43">
        <f t="shared" si="16"/>
        <v>65502.99</v>
      </c>
      <c r="I46" s="43">
        <f t="shared" si="17"/>
        <v>152840.31</v>
      </c>
      <c r="J46" s="52">
        <f t="shared" si="13"/>
        <v>273107</v>
      </c>
      <c r="K46" s="43">
        <v>54721.78</v>
      </c>
      <c r="L46" s="43">
        <v>65544.91</v>
      </c>
      <c r="M46" s="43">
        <v>152840.31</v>
      </c>
      <c r="N46" s="52"/>
    </row>
    <row r="47" spans="1:14">
      <c r="A47" s="28">
        <v>15</v>
      </c>
      <c r="B47" s="28" t="s">
        <v>34</v>
      </c>
      <c r="C47" s="44">
        <v>86.809</v>
      </c>
      <c r="D47" s="43">
        <v>3000</v>
      </c>
      <c r="E47" s="43">
        <f t="shared" si="11"/>
        <v>260427</v>
      </c>
      <c r="F47" s="43">
        <f t="shared" si="12"/>
        <v>260427</v>
      </c>
      <c r="G47" s="43">
        <f t="shared" si="15"/>
        <v>78128.1</v>
      </c>
      <c r="H47" s="43">
        <f t="shared" si="16"/>
        <v>54689.67</v>
      </c>
      <c r="I47" s="43">
        <f t="shared" si="17"/>
        <v>127609.23</v>
      </c>
      <c r="J47" s="52">
        <f t="shared" si="13"/>
        <v>228022.14</v>
      </c>
      <c r="K47" s="43">
        <v>45688.24</v>
      </c>
      <c r="L47" s="43">
        <v>54724.67</v>
      </c>
      <c r="M47" s="43">
        <v>127609.23</v>
      </c>
      <c r="N47" s="52"/>
    </row>
  </sheetData>
  <mergeCells count="20">
    <mergeCell ref="A1:N1"/>
    <mergeCell ref="B3:E3"/>
    <mergeCell ref="F3:I3"/>
    <mergeCell ref="J3:M3"/>
    <mergeCell ref="A5:B5"/>
    <mergeCell ref="A6:B6"/>
    <mergeCell ref="A7:B7"/>
    <mergeCell ref="A8:B8"/>
    <mergeCell ref="A25:N25"/>
    <mergeCell ref="B27:E27"/>
    <mergeCell ref="F27:I27"/>
    <mergeCell ref="J27:M27"/>
    <mergeCell ref="A29:B29"/>
    <mergeCell ref="A30:B30"/>
    <mergeCell ref="A31:B31"/>
    <mergeCell ref="A32:B32"/>
    <mergeCell ref="A3:A4"/>
    <mergeCell ref="A27:A28"/>
    <mergeCell ref="N3:N4"/>
    <mergeCell ref="N27:N28"/>
  </mergeCells>
  <printOptions horizontalCentered="1"/>
  <pageMargins left="0.156944444444444" right="0.0784722222222222" top="0.751388888888889" bottom="0.751388888888889" header="0.298611111111111" footer="0.298611111111111"/>
  <pageSetup paperSize="9" scale="7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F2" sqref="F2"/>
    </sheetView>
  </sheetViews>
  <sheetFormatPr defaultColWidth="9" defaultRowHeight="13.5"/>
  <cols>
    <col min="1" max="1" width="6.125" customWidth="1"/>
    <col min="2" max="2" width="11.5" customWidth="1"/>
    <col min="3" max="4" width="13.875" customWidth="1"/>
    <col min="5" max="5" width="16.25" customWidth="1"/>
    <col min="6" max="6" width="15.5" customWidth="1"/>
    <col min="7" max="7" width="14.875" customWidth="1"/>
    <col min="8" max="8" width="14.5" customWidth="1"/>
    <col min="9" max="9" width="15.125" customWidth="1"/>
    <col min="10" max="10" width="19.875" customWidth="1"/>
    <col min="11" max="11" width="17.25" customWidth="1"/>
    <col min="12" max="12" width="14.375" style="1" customWidth="1"/>
    <col min="13" max="13" width="16.125" style="1" customWidth="1"/>
    <col min="14" max="14" width="28.5" customWidth="1"/>
    <col min="15" max="15" width="27.5" customWidth="1"/>
    <col min="16" max="16" width="13.75"/>
  </cols>
  <sheetData>
    <row r="1" customFormat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customHeight="1" spans="1:12">
      <c r="A2" t="s">
        <v>39</v>
      </c>
      <c r="L2" s="1" t="s">
        <v>40</v>
      </c>
    </row>
    <row r="3" customFormat="1" ht="36" customHeight="1" spans="1:14">
      <c r="A3" s="3" t="s">
        <v>1</v>
      </c>
      <c r="B3" s="4" t="s">
        <v>2</v>
      </c>
      <c r="C3" s="5"/>
      <c r="D3" s="5"/>
      <c r="E3" s="5"/>
      <c r="F3" s="4" t="s">
        <v>2</v>
      </c>
      <c r="G3" s="5"/>
      <c r="H3" s="5"/>
      <c r="I3" s="19"/>
      <c r="J3" s="20" t="s">
        <v>3</v>
      </c>
      <c r="K3" s="20"/>
      <c r="L3" s="20"/>
      <c r="M3" s="9"/>
      <c r="N3" s="3" t="s">
        <v>4</v>
      </c>
    </row>
    <row r="4" customFormat="1" ht="41" customHeight="1" spans="1:14">
      <c r="A4" s="3"/>
      <c r="B4" s="3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9" t="s">
        <v>9</v>
      </c>
      <c r="K4" s="7" t="s">
        <v>41</v>
      </c>
      <c r="L4" s="7" t="s">
        <v>42</v>
      </c>
      <c r="M4" s="21" t="s">
        <v>15</v>
      </c>
      <c r="N4" s="3"/>
    </row>
    <row r="5" ht="20" hidden="1" customHeight="1" spans="1:15">
      <c r="A5" s="8" t="s">
        <v>9</v>
      </c>
      <c r="B5" s="9"/>
      <c r="C5" s="10">
        <f t="shared" ref="C5:M5" si="0">SUM(C6:C8)</f>
        <v>1256.379</v>
      </c>
      <c r="D5" s="11" t="s">
        <v>16</v>
      </c>
      <c r="E5" s="12">
        <f t="shared" si="0"/>
        <v>4876351</v>
      </c>
      <c r="F5" s="12">
        <f t="shared" si="0"/>
        <v>4876351</v>
      </c>
      <c r="G5" s="12">
        <f t="shared" si="0"/>
        <v>1462905.3</v>
      </c>
      <c r="H5" s="12">
        <f t="shared" si="0"/>
        <v>1024033.71</v>
      </c>
      <c r="I5" s="12">
        <f t="shared" si="0"/>
        <v>2389411.99</v>
      </c>
      <c r="J5" s="12">
        <f t="shared" si="0"/>
        <v>4833616.58</v>
      </c>
      <c r="K5" s="12">
        <f t="shared" si="0"/>
        <v>1404800</v>
      </c>
      <c r="L5" s="12">
        <f t="shared" si="0"/>
        <v>1125600</v>
      </c>
      <c r="M5" s="12">
        <f t="shared" si="0"/>
        <v>2303216.58</v>
      </c>
      <c r="N5" s="22"/>
      <c r="O5" s="23"/>
    </row>
    <row r="6" customFormat="1" ht="22" hidden="1" customHeight="1" spans="1:14">
      <c r="A6" s="8" t="s">
        <v>17</v>
      </c>
      <c r="B6" s="9"/>
      <c r="C6" s="13">
        <v>133.678</v>
      </c>
      <c r="D6" s="14">
        <v>10000</v>
      </c>
      <c r="E6" s="15">
        <f t="shared" ref="E6:E23" si="1">C6*D6</f>
        <v>1336780</v>
      </c>
      <c r="F6" s="16">
        <f t="shared" ref="F6:F23" si="2">SUM(G6:I6)</f>
        <v>1336780</v>
      </c>
      <c r="G6" s="15">
        <f>C6*3000</f>
        <v>401034</v>
      </c>
      <c r="H6" s="15">
        <f>C6*2100</f>
        <v>280723.8</v>
      </c>
      <c r="I6" s="15">
        <f>C6*4900</f>
        <v>655022.2</v>
      </c>
      <c r="J6" s="15">
        <f t="shared" ref="J6:J23" si="3">SUM(K6:M6)</f>
        <v>1329192.58</v>
      </c>
      <c r="K6" s="16">
        <v>357029</v>
      </c>
      <c r="L6" s="16">
        <v>382288</v>
      </c>
      <c r="M6" s="16">
        <v>589875.58</v>
      </c>
      <c r="N6" s="24"/>
    </row>
    <row r="7" customFormat="1" ht="23" hidden="1" customHeight="1" spans="1:16">
      <c r="A7" s="8" t="s">
        <v>18</v>
      </c>
      <c r="B7" s="9"/>
      <c r="C7" s="13">
        <v>85.734</v>
      </c>
      <c r="D7" s="14">
        <v>5000</v>
      </c>
      <c r="E7" s="15">
        <f t="shared" si="1"/>
        <v>428670</v>
      </c>
      <c r="F7" s="16">
        <f t="shared" si="2"/>
        <v>428670</v>
      </c>
      <c r="G7" s="15">
        <f>C7*1500</f>
        <v>128601</v>
      </c>
      <c r="H7" s="15">
        <f>C7*1050</f>
        <v>90020.7</v>
      </c>
      <c r="I7" s="15">
        <f>C7*2450</f>
        <v>210048.3</v>
      </c>
      <c r="J7" s="15">
        <f t="shared" si="3"/>
        <v>393521</v>
      </c>
      <c r="K7" s="16">
        <v>114500</v>
      </c>
      <c r="L7" s="16">
        <v>90021</v>
      </c>
      <c r="M7" s="16">
        <v>189000</v>
      </c>
      <c r="N7" s="24"/>
      <c r="P7" s="25"/>
    </row>
    <row r="8" customFormat="1" ht="20" customHeight="1" spans="1:16">
      <c r="A8" s="8" t="s">
        <v>19</v>
      </c>
      <c r="B8" s="9"/>
      <c r="C8" s="10">
        <f t="shared" ref="C8:M8" si="4">SUM(C9:C23)</f>
        <v>1036.967</v>
      </c>
      <c r="D8" s="14">
        <v>3000</v>
      </c>
      <c r="E8" s="12">
        <f t="shared" si="4"/>
        <v>3110901</v>
      </c>
      <c r="F8" s="12">
        <f t="shared" si="4"/>
        <v>3110901</v>
      </c>
      <c r="G8" s="12">
        <f t="shared" si="4"/>
        <v>933270.3</v>
      </c>
      <c r="H8" s="12">
        <f t="shared" si="4"/>
        <v>653289.21</v>
      </c>
      <c r="I8" s="12">
        <f t="shared" si="4"/>
        <v>1524341.49</v>
      </c>
      <c r="J8" s="12">
        <f t="shared" si="4"/>
        <v>3110903</v>
      </c>
      <c r="K8" s="12">
        <f t="shared" si="4"/>
        <v>933271</v>
      </c>
      <c r="L8" s="12">
        <f t="shared" si="4"/>
        <v>653291</v>
      </c>
      <c r="M8" s="12">
        <f t="shared" si="4"/>
        <v>1524341</v>
      </c>
      <c r="N8" s="26"/>
      <c r="P8" s="27"/>
    </row>
    <row r="9" customFormat="1" ht="20" customHeight="1" spans="1:16">
      <c r="A9" s="3">
        <v>1</v>
      </c>
      <c r="B9" s="3" t="s">
        <v>20</v>
      </c>
      <c r="C9" s="17">
        <v>26.814</v>
      </c>
      <c r="D9" s="18">
        <v>3000</v>
      </c>
      <c r="E9" s="18">
        <f t="shared" si="1"/>
        <v>80442</v>
      </c>
      <c r="F9" s="18">
        <f t="shared" si="2"/>
        <v>80442</v>
      </c>
      <c r="G9" s="18">
        <f t="shared" ref="G9:G23" si="5">C9*900</f>
        <v>24132.6</v>
      </c>
      <c r="H9" s="18">
        <f t="shared" ref="H9:H23" si="6">C9*630</f>
        <v>16892.82</v>
      </c>
      <c r="I9" s="18">
        <f t="shared" ref="I9:I23" si="7">C9*1470</f>
        <v>39416.58</v>
      </c>
      <c r="J9" s="24">
        <f t="shared" si="3"/>
        <v>80443</v>
      </c>
      <c r="K9" s="18">
        <v>24133</v>
      </c>
      <c r="L9" s="18">
        <v>16893</v>
      </c>
      <c r="M9" s="18">
        <v>39417</v>
      </c>
      <c r="N9" s="24"/>
      <c r="P9" s="25"/>
    </row>
    <row r="10" customFormat="1" ht="20" customHeight="1" spans="1:14">
      <c r="A10" s="3">
        <v>2</v>
      </c>
      <c r="B10" s="3" t="s">
        <v>21</v>
      </c>
      <c r="C10" s="17">
        <v>56.34</v>
      </c>
      <c r="D10" s="18">
        <v>3000</v>
      </c>
      <c r="E10" s="18">
        <f t="shared" si="1"/>
        <v>169020</v>
      </c>
      <c r="F10" s="18">
        <f t="shared" si="2"/>
        <v>169020</v>
      </c>
      <c r="G10" s="18">
        <f t="shared" si="5"/>
        <v>50706</v>
      </c>
      <c r="H10" s="18">
        <f t="shared" si="6"/>
        <v>35494.2</v>
      </c>
      <c r="I10" s="18">
        <f t="shared" si="7"/>
        <v>82819.8</v>
      </c>
      <c r="J10" s="24">
        <f t="shared" si="3"/>
        <v>169020</v>
      </c>
      <c r="K10" s="18">
        <v>50706</v>
      </c>
      <c r="L10" s="18">
        <v>35494</v>
      </c>
      <c r="M10" s="18">
        <v>82820</v>
      </c>
      <c r="N10" s="24"/>
    </row>
    <row r="11" customFormat="1" ht="20" customHeight="1" spans="1:14">
      <c r="A11" s="3">
        <v>3</v>
      </c>
      <c r="B11" s="3" t="s">
        <v>22</v>
      </c>
      <c r="C11" s="17">
        <v>78.694</v>
      </c>
      <c r="D11" s="18">
        <v>3000</v>
      </c>
      <c r="E11" s="18">
        <f t="shared" si="1"/>
        <v>236082</v>
      </c>
      <c r="F11" s="18">
        <f t="shared" si="2"/>
        <v>236082</v>
      </c>
      <c r="G11" s="18">
        <f t="shared" si="5"/>
        <v>70824.6</v>
      </c>
      <c r="H11" s="18">
        <f t="shared" si="6"/>
        <v>49577.22</v>
      </c>
      <c r="I11" s="18">
        <f t="shared" si="7"/>
        <v>115680.18</v>
      </c>
      <c r="J11" s="24">
        <f t="shared" si="3"/>
        <v>236082</v>
      </c>
      <c r="K11" s="18">
        <v>70825</v>
      </c>
      <c r="L11" s="18">
        <v>49577</v>
      </c>
      <c r="M11" s="18">
        <v>115680</v>
      </c>
      <c r="N11" s="24" t="s">
        <v>43</v>
      </c>
    </row>
    <row r="12" customFormat="1" ht="20" customHeight="1" spans="1:14">
      <c r="A12" s="3">
        <v>4</v>
      </c>
      <c r="B12" s="3" t="s">
        <v>23</v>
      </c>
      <c r="C12" s="17">
        <v>32.052</v>
      </c>
      <c r="D12" s="18">
        <v>3000</v>
      </c>
      <c r="E12" s="18">
        <f t="shared" si="1"/>
        <v>96156</v>
      </c>
      <c r="F12" s="18">
        <f t="shared" si="2"/>
        <v>96156</v>
      </c>
      <c r="G12" s="18">
        <f t="shared" si="5"/>
        <v>28846.8</v>
      </c>
      <c r="H12" s="18">
        <f t="shared" si="6"/>
        <v>20192.76</v>
      </c>
      <c r="I12" s="18">
        <f t="shared" si="7"/>
        <v>47116.44</v>
      </c>
      <c r="J12" s="24">
        <f t="shared" si="3"/>
        <v>96156</v>
      </c>
      <c r="K12" s="18">
        <v>28847</v>
      </c>
      <c r="L12" s="18">
        <v>20193</v>
      </c>
      <c r="M12" s="18">
        <v>47116</v>
      </c>
      <c r="N12" s="24" t="s">
        <v>43</v>
      </c>
    </row>
    <row r="13" customFormat="1" ht="20" customHeight="1" spans="1:14">
      <c r="A13" s="3">
        <v>5</v>
      </c>
      <c r="B13" s="3" t="s">
        <v>24</v>
      </c>
      <c r="C13" s="17">
        <v>94.117</v>
      </c>
      <c r="D13" s="18">
        <v>3000</v>
      </c>
      <c r="E13" s="18">
        <f t="shared" si="1"/>
        <v>282351</v>
      </c>
      <c r="F13" s="18">
        <f t="shared" si="2"/>
        <v>282351</v>
      </c>
      <c r="G13" s="18">
        <f t="shared" si="5"/>
        <v>84705.3</v>
      </c>
      <c r="H13" s="18">
        <f t="shared" si="6"/>
        <v>59293.71</v>
      </c>
      <c r="I13" s="18">
        <f t="shared" si="7"/>
        <v>138351.99</v>
      </c>
      <c r="J13" s="24">
        <f t="shared" si="3"/>
        <v>282351</v>
      </c>
      <c r="K13" s="18">
        <v>84705</v>
      </c>
      <c r="L13" s="18">
        <v>59294</v>
      </c>
      <c r="M13" s="18">
        <v>138352</v>
      </c>
      <c r="N13" s="24" t="s">
        <v>43</v>
      </c>
    </row>
    <row r="14" customFormat="1" ht="20" customHeight="1" spans="1:14">
      <c r="A14" s="3">
        <v>6</v>
      </c>
      <c r="B14" s="3" t="s">
        <v>25</v>
      </c>
      <c r="C14" s="17">
        <v>20.901</v>
      </c>
      <c r="D14" s="18">
        <v>3000</v>
      </c>
      <c r="E14" s="18">
        <f t="shared" si="1"/>
        <v>62703</v>
      </c>
      <c r="F14" s="18">
        <f t="shared" si="2"/>
        <v>62703</v>
      </c>
      <c r="G14" s="18">
        <f t="shared" si="5"/>
        <v>18810.9</v>
      </c>
      <c r="H14" s="18">
        <f t="shared" si="6"/>
        <v>13167.63</v>
      </c>
      <c r="I14" s="18">
        <f t="shared" si="7"/>
        <v>30724.47</v>
      </c>
      <c r="J14" s="24">
        <f t="shared" si="3"/>
        <v>62703</v>
      </c>
      <c r="K14" s="18">
        <v>18811</v>
      </c>
      <c r="L14" s="18">
        <v>13168</v>
      </c>
      <c r="M14" s="18">
        <v>30724</v>
      </c>
      <c r="N14" s="24" t="s">
        <v>43</v>
      </c>
    </row>
    <row r="15" customFormat="1" ht="20" customHeight="1" spans="1:14">
      <c r="A15" s="3">
        <v>7</v>
      </c>
      <c r="B15" s="3" t="s">
        <v>26</v>
      </c>
      <c r="C15" s="17">
        <v>109.258</v>
      </c>
      <c r="D15" s="18">
        <v>3000</v>
      </c>
      <c r="E15" s="18">
        <f t="shared" si="1"/>
        <v>327774</v>
      </c>
      <c r="F15" s="18">
        <f t="shared" si="2"/>
        <v>327774</v>
      </c>
      <c r="G15" s="18">
        <f t="shared" si="5"/>
        <v>98332.2</v>
      </c>
      <c r="H15" s="18">
        <f t="shared" si="6"/>
        <v>68832.54</v>
      </c>
      <c r="I15" s="18">
        <f t="shared" si="7"/>
        <v>160609.26</v>
      </c>
      <c r="J15" s="24">
        <f t="shared" si="3"/>
        <v>327774</v>
      </c>
      <c r="K15" s="18">
        <v>98332</v>
      </c>
      <c r="L15" s="18">
        <v>68833</v>
      </c>
      <c r="M15" s="18">
        <v>160609</v>
      </c>
      <c r="N15" s="24" t="s">
        <v>43</v>
      </c>
    </row>
    <row r="16" customFormat="1" ht="20" customHeight="1" spans="1:14">
      <c r="A16" s="3">
        <v>8</v>
      </c>
      <c r="B16" s="3" t="s">
        <v>27</v>
      </c>
      <c r="C16" s="17">
        <v>8.19</v>
      </c>
      <c r="D16" s="18">
        <v>3000</v>
      </c>
      <c r="E16" s="18">
        <f t="shared" si="1"/>
        <v>24570</v>
      </c>
      <c r="F16" s="18">
        <f t="shared" si="2"/>
        <v>24570</v>
      </c>
      <c r="G16" s="18">
        <f t="shared" si="5"/>
        <v>7371</v>
      </c>
      <c r="H16" s="18">
        <f t="shared" si="6"/>
        <v>5159.7</v>
      </c>
      <c r="I16" s="18">
        <f t="shared" si="7"/>
        <v>12039.3</v>
      </c>
      <c r="J16" s="24">
        <f t="shared" si="3"/>
        <v>24570</v>
      </c>
      <c r="K16" s="18">
        <v>7371</v>
      </c>
      <c r="L16" s="18">
        <v>5160</v>
      </c>
      <c r="M16" s="18">
        <v>12039</v>
      </c>
      <c r="N16" s="24" t="s">
        <v>43</v>
      </c>
    </row>
    <row r="17" customFormat="1" ht="20" customHeight="1" spans="1:14">
      <c r="A17" s="3">
        <v>9</v>
      </c>
      <c r="B17" s="3" t="s">
        <v>28</v>
      </c>
      <c r="C17" s="17">
        <v>33.908</v>
      </c>
      <c r="D17" s="18">
        <v>3000</v>
      </c>
      <c r="E17" s="18">
        <f t="shared" si="1"/>
        <v>101724</v>
      </c>
      <c r="F17" s="18">
        <f t="shared" si="2"/>
        <v>101724</v>
      </c>
      <c r="G17" s="18">
        <f t="shared" si="5"/>
        <v>30517.2</v>
      </c>
      <c r="H17" s="18">
        <f t="shared" si="6"/>
        <v>21362.04</v>
      </c>
      <c r="I17" s="18">
        <f t="shared" si="7"/>
        <v>49844.76</v>
      </c>
      <c r="J17" s="24">
        <f t="shared" si="3"/>
        <v>101724</v>
      </c>
      <c r="K17" s="18">
        <v>30517</v>
      </c>
      <c r="L17" s="18">
        <v>21362</v>
      </c>
      <c r="M17" s="18">
        <v>49845</v>
      </c>
      <c r="N17" s="24" t="s">
        <v>43</v>
      </c>
    </row>
    <row r="18" customFormat="1" ht="20" customHeight="1" spans="1:14">
      <c r="A18" s="3">
        <v>10</v>
      </c>
      <c r="B18" s="3" t="s">
        <v>29</v>
      </c>
      <c r="C18" s="17">
        <v>33.868</v>
      </c>
      <c r="D18" s="18">
        <v>3000</v>
      </c>
      <c r="E18" s="18">
        <f t="shared" si="1"/>
        <v>101604</v>
      </c>
      <c r="F18" s="18">
        <f t="shared" si="2"/>
        <v>101604</v>
      </c>
      <c r="G18" s="18">
        <f t="shared" si="5"/>
        <v>30481.2</v>
      </c>
      <c r="H18" s="18">
        <f t="shared" si="6"/>
        <v>21336.84</v>
      </c>
      <c r="I18" s="18">
        <f t="shared" si="7"/>
        <v>49785.96</v>
      </c>
      <c r="J18" s="24">
        <f t="shared" si="3"/>
        <v>101604</v>
      </c>
      <c r="K18" s="18">
        <v>30481</v>
      </c>
      <c r="L18" s="18">
        <v>21337</v>
      </c>
      <c r="M18" s="18">
        <v>49786</v>
      </c>
      <c r="N18" s="24" t="s">
        <v>43</v>
      </c>
    </row>
    <row r="19" customFormat="1" ht="20" customHeight="1" spans="1:14">
      <c r="A19" s="3">
        <v>11</v>
      </c>
      <c r="B19" s="3" t="s">
        <v>30</v>
      </c>
      <c r="C19" s="17">
        <v>102.629</v>
      </c>
      <c r="D19" s="18">
        <v>3000</v>
      </c>
      <c r="E19" s="18">
        <f t="shared" si="1"/>
        <v>307887</v>
      </c>
      <c r="F19" s="18">
        <f t="shared" si="2"/>
        <v>307887</v>
      </c>
      <c r="G19" s="18">
        <f t="shared" si="5"/>
        <v>92366.1</v>
      </c>
      <c r="H19" s="18">
        <f t="shared" si="6"/>
        <v>64656.27</v>
      </c>
      <c r="I19" s="18">
        <f t="shared" si="7"/>
        <v>150864.63</v>
      </c>
      <c r="J19" s="24">
        <f t="shared" si="3"/>
        <v>307887</v>
      </c>
      <c r="K19" s="18">
        <v>92366</v>
      </c>
      <c r="L19" s="18">
        <v>64656</v>
      </c>
      <c r="M19" s="18">
        <v>150865</v>
      </c>
      <c r="N19" s="24" t="s">
        <v>43</v>
      </c>
    </row>
    <row r="20" customFormat="1" ht="20" customHeight="1" spans="1:14">
      <c r="A20" s="3">
        <v>12</v>
      </c>
      <c r="B20" s="3" t="s">
        <v>31</v>
      </c>
      <c r="C20" s="17">
        <v>164.31</v>
      </c>
      <c r="D20" s="18">
        <v>3000</v>
      </c>
      <c r="E20" s="18">
        <f t="shared" si="1"/>
        <v>492930</v>
      </c>
      <c r="F20" s="18">
        <f t="shared" si="2"/>
        <v>492930</v>
      </c>
      <c r="G20" s="18">
        <f t="shared" si="5"/>
        <v>147879</v>
      </c>
      <c r="H20" s="18">
        <f t="shared" si="6"/>
        <v>103515.3</v>
      </c>
      <c r="I20" s="18">
        <f t="shared" si="7"/>
        <v>241535.7</v>
      </c>
      <c r="J20" s="24">
        <f t="shared" si="3"/>
        <v>492930</v>
      </c>
      <c r="K20" s="18">
        <v>147879</v>
      </c>
      <c r="L20" s="18">
        <v>103515</v>
      </c>
      <c r="M20" s="18">
        <v>241536</v>
      </c>
      <c r="N20" s="24" t="s">
        <v>43</v>
      </c>
    </row>
    <row r="21" customFormat="1" ht="20" customHeight="1" spans="1:14">
      <c r="A21" s="3">
        <v>13</v>
      </c>
      <c r="B21" s="3" t="s">
        <v>32</v>
      </c>
      <c r="C21" s="17">
        <v>85.104</v>
      </c>
      <c r="D21" s="18">
        <v>3000</v>
      </c>
      <c r="E21" s="18">
        <f t="shared" si="1"/>
        <v>255312</v>
      </c>
      <c r="F21" s="18">
        <f t="shared" si="2"/>
        <v>255312</v>
      </c>
      <c r="G21" s="18">
        <f t="shared" si="5"/>
        <v>76593.6</v>
      </c>
      <c r="H21" s="18">
        <f t="shared" si="6"/>
        <v>53615.52</v>
      </c>
      <c r="I21" s="18">
        <f t="shared" si="7"/>
        <v>125102.88</v>
      </c>
      <c r="J21" s="24">
        <f t="shared" si="3"/>
        <v>255313</v>
      </c>
      <c r="K21" s="18">
        <v>76594</v>
      </c>
      <c r="L21" s="18">
        <v>53616</v>
      </c>
      <c r="M21" s="18">
        <v>125103</v>
      </c>
      <c r="N21" s="24" t="s">
        <v>43</v>
      </c>
    </row>
    <row r="22" customFormat="1" ht="20" customHeight="1" spans="1:14">
      <c r="A22" s="3">
        <v>14</v>
      </c>
      <c r="B22" s="3" t="s">
        <v>33</v>
      </c>
      <c r="C22" s="17">
        <v>103.973</v>
      </c>
      <c r="D22" s="18">
        <v>3000</v>
      </c>
      <c r="E22" s="18">
        <f t="shared" si="1"/>
        <v>311919</v>
      </c>
      <c r="F22" s="18">
        <f t="shared" si="2"/>
        <v>311919</v>
      </c>
      <c r="G22" s="18">
        <f t="shared" si="5"/>
        <v>93575.7</v>
      </c>
      <c r="H22" s="18">
        <f t="shared" si="6"/>
        <v>65502.99</v>
      </c>
      <c r="I22" s="18">
        <f t="shared" si="7"/>
        <v>152840.31</v>
      </c>
      <c r="J22" s="24">
        <f t="shared" si="3"/>
        <v>311919</v>
      </c>
      <c r="K22" s="18">
        <v>93576</v>
      </c>
      <c r="L22" s="18">
        <v>65503</v>
      </c>
      <c r="M22" s="18">
        <v>152840</v>
      </c>
      <c r="N22" s="24" t="s">
        <v>43</v>
      </c>
    </row>
    <row r="23" customFormat="1" ht="20" customHeight="1" spans="1:14">
      <c r="A23" s="3">
        <v>15</v>
      </c>
      <c r="B23" s="3" t="s">
        <v>34</v>
      </c>
      <c r="C23" s="17">
        <v>86.809</v>
      </c>
      <c r="D23" s="18">
        <v>3000</v>
      </c>
      <c r="E23" s="18">
        <f t="shared" si="1"/>
        <v>260427</v>
      </c>
      <c r="F23" s="18">
        <f t="shared" si="2"/>
        <v>260427</v>
      </c>
      <c r="G23" s="18">
        <f t="shared" si="5"/>
        <v>78128.1</v>
      </c>
      <c r="H23" s="18">
        <f t="shared" si="6"/>
        <v>54689.67</v>
      </c>
      <c r="I23" s="18">
        <f t="shared" si="7"/>
        <v>127609.23</v>
      </c>
      <c r="J23" s="24">
        <f t="shared" si="3"/>
        <v>260427</v>
      </c>
      <c r="K23" s="18">
        <v>78128</v>
      </c>
      <c r="L23" s="18">
        <v>54690</v>
      </c>
      <c r="M23" s="18">
        <v>127609</v>
      </c>
      <c r="N23" s="24" t="s">
        <v>43</v>
      </c>
    </row>
  </sheetData>
  <mergeCells count="10">
    <mergeCell ref="A1:N1"/>
    <mergeCell ref="B3:E3"/>
    <mergeCell ref="F3:I3"/>
    <mergeCell ref="J3:M3"/>
    <mergeCell ref="A5:B5"/>
    <mergeCell ref="A6:B6"/>
    <mergeCell ref="A7:B7"/>
    <mergeCell ref="A8:B8"/>
    <mergeCell ref="A3:A4"/>
    <mergeCell ref="N3:N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2006-09-13T11:21:00Z</dcterms:created>
  <dcterms:modified xsi:type="dcterms:W3CDTF">2024-10-12T07:47:06Z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80C735A3815542AB97641AB2F45A2B89</vt:lpwstr>
  </property>
  <property fmtid="{D5CDD505-2E9C-101B-9397-08002B2CF9AE}" pid="3" name="KSOProductBuildVer">
    <vt:lpwstr>2052-11.8.2.11813</vt:lpwstr>
  </property>
</Properties>
</file>