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885" firstSheet="5" activeTab="7"/>
  </bookViews>
  <sheets>
    <sheet name="表一、2019年公共财政预算收入调整表）" sheetId="1" r:id="rId1"/>
    <sheet name="表二、2019年预算平衡变动情况表" sheetId="2" r:id="rId2"/>
    <sheet name="表三、2019年公共财政支出预算变动表" sheetId="3" r:id="rId3"/>
    <sheet name="表四、2019年公共财政支出变动表" sheetId="4" r:id="rId4"/>
    <sheet name="表五、2019年政府性基金收支调整情况表 " sheetId="5" r:id="rId5"/>
    <sheet name="表六、2019年政府性基金支出变动表 " sheetId="6" r:id="rId6"/>
    <sheet name="表七、2019年社会保险基金收支变动表" sheetId="7" r:id="rId7"/>
    <sheet name="表八、2019年国有资金本经营收支变动表" sheetId="8" r:id="rId8"/>
  </sheets>
  <definedNames>
    <definedName name="_xlnm._FilterDatabase" localSheetId="3" hidden="1">'表四、2019年公共财政支出变动表'!$A$5:$Q$217</definedName>
    <definedName name="_xlnm.Print_Area" localSheetId="1">'表二、2019年预算平衡变动情况表'!$A$1:$J$76</definedName>
    <definedName name="_xlnm.Print_Area" localSheetId="2">'表三、2019年公共财政支出预算变动表'!$A$1:$G$215</definedName>
    <definedName name="_xlnm.Print_Area" localSheetId="3">'表四、2019年公共财政支出变动表'!$A$1:$O$217</definedName>
    <definedName name="_xlnm.Print_Area" localSheetId="4">'表五、2019年政府性基金收支调整情况表 '!$A$1:$L$206</definedName>
    <definedName name="_xlnm.Print_Area" localSheetId="0">'表一、2019年公共财政预算收入调整表）'!$A$1:$F$29</definedName>
    <definedName name="_xlnm.Print_Titles" localSheetId="1">'表二、2019年预算平衡变动情况表'!$1:$4</definedName>
    <definedName name="_xlnm.Print_Titles" localSheetId="5">'表六、2019年政府性基金支出变动表 '!$1:$4</definedName>
    <definedName name="_xlnm.Print_Titles" localSheetId="2">'表三、2019年公共财政支出预算变动表'!$1:$3</definedName>
    <definedName name="_xlnm.Print_Titles" localSheetId="3">'表四、2019年公共财政支出变动表'!$1:$5</definedName>
    <definedName name="_xlnm.Print_Titles" localSheetId="4">'表五、2019年政府性基金收支调整情况表 '!$1:$4</definedName>
    <definedName name="_xlnm.Print_Titles" localSheetId="0">'表一、2019年公共财政预算收入调整表）'!$1:$3</definedName>
  </definedNames>
  <calcPr fullCalcOnLoad="1"/>
</workbook>
</file>

<file path=xl/sharedStrings.xml><?xml version="1.0" encoding="utf-8"?>
<sst xmlns="http://schemas.openxmlformats.org/spreadsheetml/2006/main" count="1260" uniqueCount="953">
  <si>
    <t>本级收入合计</t>
  </si>
  <si>
    <t>本级支出合计</t>
  </si>
  <si>
    <t xml:space="preserve">      企业事业单位划转补助收入</t>
  </si>
  <si>
    <t xml:space="preserve">      农村综合改革转移支付收入</t>
  </si>
  <si>
    <t xml:space="preserve">      企业事业单位划转补助支出</t>
  </si>
  <si>
    <t xml:space="preserve">      固定数额补助收入</t>
  </si>
  <si>
    <t xml:space="preserve">      农村综合改革转移支付支出</t>
  </si>
  <si>
    <t xml:space="preserve">      固定数额补助支出</t>
  </si>
  <si>
    <t xml:space="preserve">      城乡社区</t>
  </si>
  <si>
    <t xml:space="preserve">      农林水</t>
  </si>
  <si>
    <t xml:space="preserve">      资源勘探电力信息等</t>
  </si>
  <si>
    <t xml:space="preserve">      商业服务业等</t>
  </si>
  <si>
    <t xml:space="preserve">      金融</t>
  </si>
  <si>
    <t xml:space="preserve">      粮油物资储备</t>
  </si>
  <si>
    <t xml:space="preserve">      国土海洋气象等</t>
  </si>
  <si>
    <t xml:space="preserve">  预算稳定调节基金</t>
  </si>
  <si>
    <t>项目</t>
  </si>
  <si>
    <t>预算数</t>
  </si>
  <si>
    <t xml:space="preserve">  上解上级支出</t>
  </si>
  <si>
    <t xml:space="preserve">    体制上解支出</t>
  </si>
  <si>
    <t xml:space="preserve">    出口退税专项上解支出</t>
  </si>
  <si>
    <t xml:space="preserve">    成品油价格和税费改革专项上解支出</t>
  </si>
  <si>
    <t xml:space="preserve">    专项上解支出</t>
  </si>
  <si>
    <t xml:space="preserve">  补助下级支出</t>
  </si>
  <si>
    <t xml:space="preserve">    返还性支出</t>
  </si>
  <si>
    <t xml:space="preserve">      增值税和消费税税收返还支出 </t>
  </si>
  <si>
    <t xml:space="preserve">      所得税基数返还支出</t>
  </si>
  <si>
    <t xml:space="preserve">      成品油价格和税费改革税收返还支出</t>
  </si>
  <si>
    <t xml:space="preserve">      其他税收返还支出</t>
  </si>
  <si>
    <t xml:space="preserve">    一般性转移支付</t>
  </si>
  <si>
    <t xml:space="preserve">      体制补助支出</t>
  </si>
  <si>
    <t xml:space="preserve">      均衡性转移支付支出</t>
  </si>
  <si>
    <t xml:space="preserve">      革命老区及民族和边境地区转移支付支出</t>
  </si>
  <si>
    <t xml:space="preserve">      县级基本财力保障机制奖补资金支出</t>
  </si>
  <si>
    <t xml:space="preserve">      结算补助支出</t>
  </si>
  <si>
    <t xml:space="preserve">      化解债务补助支出</t>
  </si>
  <si>
    <t xml:space="preserve">      资源枯竭型城市转移支付补助支出</t>
  </si>
  <si>
    <t xml:space="preserve">      成品油价格和税费改革转移支付补助支出</t>
  </si>
  <si>
    <t xml:space="preserve">      基层公检法司转移支付支出</t>
  </si>
  <si>
    <t xml:space="preserve">      义务教育等转移支付支出</t>
  </si>
  <si>
    <t xml:space="preserve">      基本养老保险和低保等转移支付支出</t>
  </si>
  <si>
    <t xml:space="preserve">      新型农村合作医疗等转移支付支出</t>
  </si>
  <si>
    <t xml:space="preserve">      产粮（油）大县奖励资金支出</t>
  </si>
  <si>
    <t xml:space="preserve">      重点生态功能区转移支付支出</t>
  </si>
  <si>
    <t xml:space="preserve">      其他一般性转移支付支出</t>
  </si>
  <si>
    <t xml:space="preserve">    专项转移支付支出</t>
  </si>
  <si>
    <t xml:space="preserve">  援助其他地区支出</t>
  </si>
  <si>
    <t xml:space="preserve">  调出资金</t>
  </si>
  <si>
    <t xml:space="preserve">  年终结余</t>
  </si>
  <si>
    <t xml:space="preserve">    结转</t>
  </si>
  <si>
    <t>项目</t>
  </si>
  <si>
    <t>备注</t>
  </si>
  <si>
    <t>二、外交支出</t>
  </si>
  <si>
    <t>三、国防支出</t>
  </si>
  <si>
    <t>四、公共安全支出</t>
  </si>
  <si>
    <t xml:space="preserve">    强制隔离戒毒</t>
  </si>
  <si>
    <t>五、教育支出</t>
  </si>
  <si>
    <t xml:space="preserve">    进修及培训</t>
  </si>
  <si>
    <t>六、科学技术支出</t>
  </si>
  <si>
    <t xml:space="preserve">    最低生活保障</t>
  </si>
  <si>
    <t xml:space="preserve">    临时救助</t>
  </si>
  <si>
    <t xml:space="preserve">    其他生活救助</t>
  </si>
  <si>
    <t xml:space="preserve">    计划生育事务</t>
  </si>
  <si>
    <t>十、节能环保支出</t>
  </si>
  <si>
    <t xml:space="preserve">    循环经济</t>
  </si>
  <si>
    <t>十一、城乡社区支出</t>
  </si>
  <si>
    <t xml:space="preserve">      其他城乡社区支出</t>
  </si>
  <si>
    <t>十二、农林水支出</t>
  </si>
  <si>
    <t xml:space="preserve">      目标价格补贴</t>
  </si>
  <si>
    <t>十三、交通运输支出</t>
  </si>
  <si>
    <t>十四、资源勘探信息等支出</t>
  </si>
  <si>
    <t xml:space="preserve">      资源勘探开发</t>
  </si>
  <si>
    <t xml:space="preserve">      工业和信息产业监管</t>
  </si>
  <si>
    <t xml:space="preserve">      其他资源勘探信息等支出</t>
  </si>
  <si>
    <t>十五、商业服务业等支出</t>
  </si>
  <si>
    <t xml:space="preserve">      其他商业服务业等支出</t>
  </si>
  <si>
    <t>十六、金融支出</t>
  </si>
  <si>
    <t xml:space="preserve">      金融部门行政支出</t>
  </si>
  <si>
    <t xml:space="preserve">      金融发展支出</t>
  </si>
  <si>
    <t xml:space="preserve">      其他金融支出</t>
  </si>
  <si>
    <t>十七、援助其他地区支出</t>
  </si>
  <si>
    <t>十九、住房保障支出</t>
  </si>
  <si>
    <t>二十、粮油物资储备支出</t>
  </si>
  <si>
    <t>支出合计</t>
  </si>
  <si>
    <t>单位：万元</t>
  </si>
  <si>
    <t>一、农网还贷资金收入</t>
  </si>
  <si>
    <t xml:space="preserve">    国家电影事业发展专项资金支出</t>
  </si>
  <si>
    <t xml:space="preserve">    大中型水库移民后期扶持基金支出</t>
  </si>
  <si>
    <t xml:space="preserve">    小型水库移民扶助基金支出</t>
  </si>
  <si>
    <t xml:space="preserve">    政府住房基金支出</t>
  </si>
  <si>
    <t xml:space="preserve">    国有土地使用权出让收入安排的支出</t>
  </si>
  <si>
    <t xml:space="preserve">    城市公用事业附加安排的支出</t>
  </si>
  <si>
    <t xml:space="preserve">    国有土地收益基金支出</t>
  </si>
  <si>
    <t xml:space="preserve">    农业土地开发资金支出</t>
  </si>
  <si>
    <t xml:space="preserve">    新增建设用地有偿使用费安排的支出</t>
  </si>
  <si>
    <t xml:space="preserve">    新菜地开发建设基金支出</t>
  </si>
  <si>
    <t xml:space="preserve">    大中型水库库区基金支出</t>
  </si>
  <si>
    <t xml:space="preserve">    三峡水库库区基金支出</t>
  </si>
  <si>
    <t xml:space="preserve">    南水北调工程基金支出</t>
  </si>
  <si>
    <t xml:space="preserve">    国家重大水利工程建设基金支出</t>
  </si>
  <si>
    <t xml:space="preserve">    海南省高等级公路车辆通行附加费安排的支出</t>
  </si>
  <si>
    <t xml:space="preserve">    车辆通行费安排的支出</t>
  </si>
  <si>
    <t xml:space="preserve">    港口建设费安排的支出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</si>
  <si>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</si>
  <si>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</si>
  <si>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</si>
  <si>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 xml:space="preserve">    散装水泥专项资金支出</t>
  </si>
  <si>
    <t xml:space="preserve">    新型墙体材料专项基金支出</t>
  </si>
  <si>
    <t xml:space="preserve">    农网还贷资金支出</t>
  </si>
  <si>
    <t xml:space="preserve">     上缴管理费用</t>
  </si>
  <si>
    <t xml:space="preserve">     廉租住房租金收入</t>
  </si>
  <si>
    <t xml:space="preserve">     公共租赁住房租金收入</t>
  </si>
  <si>
    <t xml:space="preserve">     其他政府住房基金收入</t>
  </si>
  <si>
    <t xml:space="preserve">        土地出让价款收入</t>
  </si>
  <si>
    <t xml:space="preserve">        补缴的土地价款</t>
  </si>
  <si>
    <t xml:space="preserve">        划拨土地收入</t>
  </si>
  <si>
    <t xml:space="preserve">        其他土地出让收入</t>
  </si>
  <si>
    <t xml:space="preserve">        福利彩票公益金收入</t>
  </si>
  <si>
    <t>　　    体育彩票公益金收入</t>
  </si>
  <si>
    <t xml:space="preserve">        南水北调工程建设资金</t>
  </si>
  <si>
    <t xml:space="preserve">        三峡工程后续工作资金</t>
  </si>
  <si>
    <t xml:space="preserve">        省级重大水利工程建设资金</t>
  </si>
  <si>
    <t>　</t>
  </si>
  <si>
    <t>转移性收入</t>
  </si>
  <si>
    <t xml:space="preserve">    政府性基金转移收入</t>
  </si>
  <si>
    <t xml:space="preserve">    　政府性基金补助收入</t>
  </si>
  <si>
    <t xml:space="preserve">    　政府性基金上解收入</t>
  </si>
  <si>
    <t xml:space="preserve">    上年结余收入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</si>
  <si>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</si>
  <si>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</si>
  <si>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</si>
  <si>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</si>
  <si>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</si>
  <si>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</si>
  <si>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</si>
  <si>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  其他小型水库移民扶助基金支出</t>
  </si>
  <si>
    <t xml:space="preserve">      管理费用支出</t>
  </si>
  <si>
    <t xml:space="preserve">      廉租住房支出</t>
  </si>
  <si>
    <t xml:space="preserve">      公共租赁住房支出</t>
  </si>
  <si>
    <t xml:space="preserve">      其他政府住房基金支出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</si>
  <si>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</si>
  <si>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</si>
  <si>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</si>
  <si>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</si>
  <si>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</si>
  <si>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</si>
  <si>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支付破产或改制企业职工安置费</t>
  </si>
  <si>
    <t xml:space="preserve">      其他国有土地使用权出让收入安排的支出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</si>
  <si>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</si>
  <si>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</si>
  <si>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</si>
  <si>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</si>
  <si>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</si>
  <si>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>　    征地和拆迁补偿支出</t>
  </si>
  <si>
    <t>　    土地开发支出</t>
  </si>
  <si>
    <t>　    其他国有土地收益基金支出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</si>
  <si>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</si>
  <si>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</si>
  <si>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</si>
  <si>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</si>
  <si>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</si>
  <si>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</si>
  <si>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</si>
  <si>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</si>
  <si>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</si>
  <si>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</si>
  <si>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</si>
  <si>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</si>
  <si>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  库区维护和管理</t>
  </si>
  <si>
    <t xml:space="preserve">      其他三峡水库库区基金支出</t>
  </si>
  <si>
    <t xml:space="preserve">      南水北调工程建设</t>
  </si>
  <si>
    <t xml:space="preserve">      偿还南水北调工程贷款本息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</si>
  <si>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</si>
  <si>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</si>
  <si>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</si>
  <si>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</si>
  <si>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</si>
  <si>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</si>
  <si>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</si>
  <si>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</si>
  <si>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</si>
  <si>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</si>
  <si>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</si>
  <si>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</si>
  <si>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</si>
  <si>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</si>
  <si>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</si>
  <si>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</si>
  <si>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</si>
  <si>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</si>
  <si>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</si>
  <si>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</si>
  <si>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</si>
  <si>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</si>
  <si>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</si>
  <si>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</si>
  <si>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</si>
  <si>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</si>
  <si>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</si>
  <si>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</si>
  <si>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</si>
  <si>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</si>
  <si>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</si>
  <si>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</si>
  <si>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民航科教和信息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</si>
  <si>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</si>
  <si>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</si>
  <si>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</si>
  <si>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</si>
  <si>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 xml:space="preserve">      无线电频率占用费安排的支出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</si>
  <si>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</si>
  <si>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</si>
  <si>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</si>
  <si>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</si>
  <si>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</si>
  <si>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</si>
  <si>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</si>
  <si>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</si>
  <si>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</si>
  <si>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</si>
  <si>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</si>
  <si>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  地方农网还贷资金支出</t>
  </si>
  <si>
    <t xml:space="preserve">      其他农网还贷资金支出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</si>
  <si>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</si>
  <si>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</si>
  <si>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</si>
  <si>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</si>
  <si>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</si>
  <si>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转移性支出</t>
  </si>
  <si>
    <t xml:space="preserve">    政府性基金转移支付</t>
  </si>
  <si>
    <t xml:space="preserve">    　政府性基金补助支出</t>
  </si>
  <si>
    <t xml:space="preserve">    　政府性基金上解支出</t>
  </si>
  <si>
    <t xml:space="preserve">    调出资金</t>
  </si>
  <si>
    <t xml:space="preserve">    年终结余</t>
  </si>
  <si>
    <t>一、一般公共服务</t>
  </si>
  <si>
    <t xml:space="preserve">    人大事务</t>
  </si>
  <si>
    <t xml:space="preserve">    政协事务</t>
  </si>
  <si>
    <t xml:space="preserve">    发展与改革事务</t>
  </si>
  <si>
    <t xml:space="preserve">    统计信息事务</t>
  </si>
  <si>
    <t xml:space="preserve">    财政事务</t>
  </si>
  <si>
    <t xml:space="preserve">    税收事务</t>
  </si>
  <si>
    <t xml:space="preserve">    审计事务</t>
  </si>
  <si>
    <t xml:space="preserve">    海关事务</t>
  </si>
  <si>
    <t xml:space="preserve">    人力资源事务</t>
  </si>
  <si>
    <t xml:space="preserve">    纪检监察事务</t>
  </si>
  <si>
    <t xml:space="preserve">    商贸事务</t>
  </si>
  <si>
    <t xml:space="preserve">    知识产权事务</t>
  </si>
  <si>
    <t xml:space="preserve">    民族事务</t>
  </si>
  <si>
    <t xml:space="preserve">    档案事务</t>
  </si>
  <si>
    <t xml:space="preserve">    民主党派及工商联事务</t>
  </si>
  <si>
    <t xml:space="preserve">    群众团体事务</t>
  </si>
  <si>
    <t xml:space="preserve">    党委办公厅（室）及相关机构事务</t>
  </si>
  <si>
    <t xml:space="preserve">    组织事务</t>
  </si>
  <si>
    <t xml:space="preserve">    宣传事务</t>
  </si>
  <si>
    <t xml:space="preserve">    统战事务</t>
  </si>
  <si>
    <t xml:space="preserve">    对外联络事务</t>
  </si>
  <si>
    <t xml:space="preserve">    其他共产党事务支出</t>
  </si>
  <si>
    <t xml:space="preserve">    其他一般公共服务支出</t>
  </si>
  <si>
    <t xml:space="preserve">    对外合作与交流</t>
  </si>
  <si>
    <t xml:space="preserve">    其他外交支出</t>
  </si>
  <si>
    <t xml:space="preserve">    国防动员</t>
  </si>
  <si>
    <t xml:space="preserve">    其他国防支出</t>
  </si>
  <si>
    <t xml:space="preserve">    公安</t>
  </si>
  <si>
    <t xml:space="preserve">    国家安全</t>
  </si>
  <si>
    <t xml:space="preserve">    检察</t>
  </si>
  <si>
    <t xml:space="preserve">    法院</t>
  </si>
  <si>
    <t xml:space="preserve">    司法</t>
  </si>
  <si>
    <t xml:space="preserve">    监狱</t>
  </si>
  <si>
    <t xml:space="preserve">    国家保密</t>
  </si>
  <si>
    <t xml:space="preserve">    缉私警察</t>
  </si>
  <si>
    <t xml:space="preserve">    其他公共安全支出</t>
  </si>
  <si>
    <t xml:space="preserve">    教育管理事务</t>
  </si>
  <si>
    <t xml:space="preserve">    普通教育</t>
  </si>
  <si>
    <t xml:space="preserve">    职业教育</t>
  </si>
  <si>
    <t xml:space="preserve">    成人教育</t>
  </si>
  <si>
    <t xml:space="preserve">    广播电视教育</t>
  </si>
  <si>
    <t xml:space="preserve">    留学教育</t>
  </si>
  <si>
    <t xml:space="preserve">    特殊教育</t>
  </si>
  <si>
    <t xml:space="preserve">    教育费附加安排的支出</t>
  </si>
  <si>
    <t xml:space="preserve">    其他教育支出</t>
  </si>
  <si>
    <t xml:space="preserve">    科学技术管理事务</t>
  </si>
  <si>
    <t xml:space="preserve">    基础研究</t>
  </si>
  <si>
    <t xml:space="preserve">    应用研究</t>
  </si>
  <si>
    <t xml:space="preserve">    技术研究与开发</t>
  </si>
  <si>
    <t xml:space="preserve">    科技条件与服务</t>
  </si>
  <si>
    <t xml:space="preserve">    社会科学</t>
  </si>
  <si>
    <t xml:space="preserve">    科学技术普及</t>
  </si>
  <si>
    <t xml:space="preserve">    科技交流与合作</t>
  </si>
  <si>
    <t xml:space="preserve">    其他科学技术支出</t>
  </si>
  <si>
    <t xml:space="preserve">    文物</t>
  </si>
  <si>
    <t xml:space="preserve">    体育</t>
  </si>
  <si>
    <t xml:space="preserve">    其他文化体育与传媒支出</t>
  </si>
  <si>
    <t xml:space="preserve">    人力资源和社会保障管理事务</t>
  </si>
  <si>
    <t xml:space="preserve">    民政管理事务</t>
  </si>
  <si>
    <t xml:space="preserve">    行政事业单位离退休</t>
  </si>
  <si>
    <t xml:space="preserve">    企业改革补助</t>
  </si>
  <si>
    <t xml:space="preserve">    就业补助</t>
  </si>
  <si>
    <t xml:space="preserve">    抚恤</t>
  </si>
  <si>
    <t xml:space="preserve">    退役安置</t>
  </si>
  <si>
    <t xml:space="preserve">    社会福利</t>
  </si>
  <si>
    <t xml:space="preserve">    残疾人事业</t>
  </si>
  <si>
    <t xml:space="preserve">    红十字事业</t>
  </si>
  <si>
    <t xml:space="preserve">    补充道路交通事故社会救助基金</t>
  </si>
  <si>
    <t xml:space="preserve">    其他社会保障和就业支出</t>
  </si>
  <si>
    <t xml:space="preserve">    公立医院</t>
  </si>
  <si>
    <t xml:space="preserve">    基层医疗卫生机构</t>
  </si>
  <si>
    <t xml:space="preserve">    公共卫生</t>
  </si>
  <si>
    <t xml:space="preserve">    中医药</t>
  </si>
  <si>
    <t xml:space="preserve">    环境保护管理事务</t>
  </si>
  <si>
    <t xml:space="preserve">    环境监测与监察</t>
  </si>
  <si>
    <t xml:space="preserve">    污染防治</t>
  </si>
  <si>
    <t xml:space="preserve">    自然生态保护</t>
  </si>
  <si>
    <t xml:space="preserve">    天然林保护</t>
  </si>
  <si>
    <t xml:space="preserve">    退耕还林</t>
  </si>
  <si>
    <t xml:space="preserve">    风沙荒漠治理</t>
  </si>
  <si>
    <t xml:space="preserve">    退牧还草</t>
  </si>
  <si>
    <t xml:space="preserve">    已垦草原退耕还草</t>
  </si>
  <si>
    <t xml:space="preserve">    能源节约利用</t>
  </si>
  <si>
    <t xml:space="preserve">    污染减排</t>
  </si>
  <si>
    <t xml:space="preserve">    可再生能源</t>
  </si>
  <si>
    <t xml:space="preserve">    能源管理事务</t>
  </si>
  <si>
    <t xml:space="preserve">    其他节能环保支出</t>
  </si>
  <si>
    <t xml:space="preserve">      城乡社区管理事务</t>
  </si>
  <si>
    <t xml:space="preserve">      城乡社区规划与管理</t>
  </si>
  <si>
    <t xml:space="preserve">      城乡社区公共设施</t>
  </si>
  <si>
    <t xml:space="preserve">      城乡社区环境卫生</t>
  </si>
  <si>
    <t xml:space="preserve">      建设市场管理与监督</t>
  </si>
  <si>
    <t xml:space="preserve">      农业</t>
  </si>
  <si>
    <t xml:space="preserve">      水利</t>
  </si>
  <si>
    <t xml:space="preserve">      南水北调</t>
  </si>
  <si>
    <t xml:space="preserve">      扶贫</t>
  </si>
  <si>
    <t xml:space="preserve">      农业综合开发</t>
  </si>
  <si>
    <t xml:space="preserve">      农村综合改革</t>
  </si>
  <si>
    <t xml:space="preserve">      公路水路运输</t>
  </si>
  <si>
    <t xml:space="preserve">      铁路运输</t>
  </si>
  <si>
    <t xml:space="preserve">      民用航空运输</t>
  </si>
  <si>
    <t xml:space="preserve">      邮政业支出</t>
  </si>
  <si>
    <t xml:space="preserve">      车辆购置税支出</t>
  </si>
  <si>
    <t xml:space="preserve">      其他交通运输支出</t>
  </si>
  <si>
    <t xml:space="preserve">      制造业</t>
  </si>
  <si>
    <t xml:space="preserve">      建筑业</t>
  </si>
  <si>
    <t xml:space="preserve">      国有资产监管</t>
  </si>
  <si>
    <t xml:space="preserve">      支持中小企业发展和管理支出</t>
  </si>
  <si>
    <t xml:space="preserve">      商业流通事务</t>
  </si>
  <si>
    <t xml:space="preserve">      涉外发展服务支出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</si>
  <si>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</si>
  <si>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</si>
  <si>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</si>
  <si>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</si>
  <si>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</si>
  <si>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</si>
  <si>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</si>
  <si>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</si>
  <si>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 xml:space="preserve">      海洋管理事务</t>
  </si>
  <si>
    <t xml:space="preserve">      测绘事务</t>
  </si>
  <si>
    <t xml:space="preserve">      地震事务</t>
  </si>
  <si>
    <t xml:space="preserve">      气象事务</t>
  </si>
  <si>
    <t xml:space="preserve">      保障性安居工程支出</t>
  </si>
  <si>
    <t xml:space="preserve">      住房改革支出</t>
  </si>
  <si>
    <t xml:space="preserve">      城乡社区住宅</t>
  </si>
  <si>
    <t xml:space="preserve">      粮油事务</t>
  </si>
  <si>
    <t xml:space="preserve">      物资事务</t>
  </si>
  <si>
    <t xml:space="preserve">      能源储备</t>
  </si>
  <si>
    <t xml:space="preserve">      粮油储备</t>
  </si>
  <si>
    <t xml:space="preserve">      重要商品储备</t>
  </si>
  <si>
    <t xml:space="preserve">        年初预留</t>
  </si>
  <si>
    <t xml:space="preserve">        其他支出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</si>
  <si>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</si>
  <si>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</si>
  <si>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</si>
  <si>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</si>
  <si>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</si>
  <si>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</si>
  <si>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</si>
  <si>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</si>
  <si>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</si>
  <si>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</si>
  <si>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</si>
  <si>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</si>
  <si>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</si>
  <si>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</si>
  <si>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</si>
  <si>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</si>
  <si>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</si>
  <si>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</si>
  <si>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</si>
  <si>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</si>
  <si>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</si>
  <si>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</si>
  <si>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</si>
  <si>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其他收入</t>
  </si>
  <si>
    <t xml:space="preserve">  上级补助收入</t>
  </si>
  <si>
    <t xml:space="preserve">    返还性收入</t>
  </si>
  <si>
    <t xml:space="preserve">      其他税收返还收入</t>
  </si>
  <si>
    <t xml:space="preserve">    一般性转移支付收入</t>
  </si>
  <si>
    <t xml:space="preserve">      体制补助收入</t>
  </si>
  <si>
    <t xml:space="preserve">      县级基本财力保障机制奖补资金收入</t>
  </si>
  <si>
    <t xml:space="preserve">      化解债务补助收入</t>
  </si>
  <si>
    <t xml:space="preserve">      资源枯竭型城市转移支付补助收入</t>
  </si>
  <si>
    <t xml:space="preserve">      成品油价格和税费改革转移支付补助收入</t>
  </si>
  <si>
    <t xml:space="preserve">      义务教育等转移支付收入</t>
  </si>
  <si>
    <t xml:space="preserve">      产粮（油）大县奖励资金收入</t>
  </si>
  <si>
    <t xml:space="preserve">      重点生态功能区转移支付收入</t>
  </si>
  <si>
    <t xml:space="preserve">      其他一般性转移支付收入</t>
  </si>
  <si>
    <t xml:space="preserve">    专项转移支付收入</t>
  </si>
  <si>
    <t xml:space="preserve">      外交</t>
  </si>
  <si>
    <t xml:space="preserve">      国防</t>
  </si>
  <si>
    <t xml:space="preserve">      公共安全</t>
  </si>
  <si>
    <t xml:space="preserve">      科学技术</t>
  </si>
  <si>
    <t xml:space="preserve">      社会保障和就业</t>
  </si>
  <si>
    <t xml:space="preserve">  下级上解收入</t>
  </si>
  <si>
    <t xml:space="preserve">    体制上解收入</t>
  </si>
  <si>
    <t xml:space="preserve">    出口退税专项上解收入</t>
  </si>
  <si>
    <t xml:space="preserve">  上年结余收入</t>
  </si>
  <si>
    <t xml:space="preserve">    上年结转</t>
  </si>
  <si>
    <t xml:space="preserve">    净结余</t>
  </si>
  <si>
    <t>增减金额</t>
  </si>
  <si>
    <t>同比增长%</t>
  </si>
  <si>
    <t>科目编码</t>
  </si>
  <si>
    <t>科目名称</t>
  </si>
  <si>
    <t>年初预算数</t>
  </si>
  <si>
    <t>变动项目</t>
  </si>
  <si>
    <t>结转下年使用数</t>
  </si>
  <si>
    <t>小计</t>
  </si>
  <si>
    <t>专项转移支付</t>
  </si>
  <si>
    <t>动支预
备费</t>
  </si>
  <si>
    <t>科目调剂</t>
  </si>
  <si>
    <t>债券转贷收入</t>
  </si>
  <si>
    <t>动用预算稳定调节基金</t>
  </si>
  <si>
    <t>调入资金</t>
  </si>
  <si>
    <t>公共财政支出</t>
  </si>
  <si>
    <t>单位：万元</t>
  </si>
  <si>
    <r>
      <t>收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</si>
  <si>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宋体"/>
        <family val="0"/>
      </rPr>
      <t>出</t>
    </r>
  </si>
  <si>
    <t>收入总计</t>
  </si>
  <si>
    <t>支出总计</t>
  </si>
  <si>
    <t xml:space="preserve">    行政事业单位医疗</t>
  </si>
  <si>
    <t xml:space="preserve">    财政对基本医疗保险基金的补助</t>
  </si>
  <si>
    <t xml:space="preserve">    医疗救助</t>
  </si>
  <si>
    <t xml:space="preserve">    优抚对象医疗</t>
  </si>
  <si>
    <t xml:space="preserve">      普惠金融发展支出</t>
  </si>
  <si>
    <t xml:space="preserve">      地方政府一般债务付息支出</t>
  </si>
  <si>
    <t xml:space="preserve">      民族地区转移支付收入</t>
  </si>
  <si>
    <t xml:space="preserve">      贫困地区转移支付收入</t>
  </si>
  <si>
    <r>
      <t xml:space="preserve">      </t>
    </r>
    <r>
      <rPr>
        <sz val="9"/>
        <rFont val="宋体"/>
        <family val="0"/>
      </rPr>
      <t>城乡居民医疗保险等转移支付收入</t>
    </r>
  </si>
  <si>
    <t>单位：万元</t>
  </si>
  <si>
    <t>收入合计</t>
  </si>
  <si>
    <t>合计</t>
  </si>
  <si>
    <t>上年结余</t>
  </si>
  <si>
    <t>其他资金</t>
  </si>
  <si>
    <t xml:space="preserve">    国家电影事业发展专项资金及对应专项债务收入安排的支出</t>
  </si>
  <si>
    <t>二、社会保障和就业支出</t>
  </si>
  <si>
    <t xml:space="preserve">    小型水库移民扶助基金及对应专项债务收入安排的支出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</si>
  <si>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</si>
  <si>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</si>
  <si>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</si>
  <si>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</si>
  <si>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 xml:space="preserve">    国有土地使用权出让收入及对应专项债务收入安排的支出</t>
  </si>
  <si>
    <t xml:space="preserve">    国有土地收益基金及对应专项债务收入安排的支出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</si>
  <si>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</si>
  <si>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</si>
  <si>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</si>
  <si>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</si>
  <si>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</si>
  <si>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国家重大水利工程建设基金及对应专项债务收入安排的支出</t>
  </si>
  <si>
    <t>六、交通运输支出</t>
  </si>
  <si>
    <t xml:space="preserve">    海南省高等级公路车辆通行附加费及对应专项债务收入安排的支出</t>
  </si>
  <si>
    <t xml:space="preserve">    车辆通行费及对应专项债务收入安排的支出</t>
  </si>
  <si>
    <t xml:space="preserve">    港口建设费及对应债务收入安排的支出</t>
  </si>
  <si>
    <t>七、资源勘探信息等支出</t>
  </si>
  <si>
    <t xml:space="preserve">    散装水泥专项资金及对应专项债务收入安排的支出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</si>
  <si>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</si>
  <si>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</si>
  <si>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</si>
  <si>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彩票公益金及对应专项债务收入安排的支出</t>
  </si>
  <si>
    <t>十、债务付息支出</t>
  </si>
  <si>
    <t>十一、债务发行费用支出</t>
  </si>
  <si>
    <t>支出总计</t>
  </si>
  <si>
    <t>单位：万元</t>
  </si>
  <si>
    <t>收入</t>
  </si>
  <si>
    <t>支出</t>
  </si>
  <si>
    <t>项目</t>
  </si>
  <si>
    <t>上年决算数</t>
  </si>
  <si>
    <t>预算数</t>
  </si>
  <si>
    <t>增减金额</t>
  </si>
  <si>
    <t>同比增长%</t>
  </si>
  <si>
    <t>二、海南省高等级公路车辆通行附加费收入</t>
  </si>
  <si>
    <t>三、港口建设费收入</t>
  </si>
  <si>
    <t>四、散装水泥专项资金收入</t>
  </si>
  <si>
    <t>五、新型墙体材料专项基金收入</t>
  </si>
  <si>
    <t>六、旅游发展基金收入</t>
  </si>
  <si>
    <t>七、新菜地开发建设基金收入</t>
  </si>
  <si>
    <t>二、社会保障和就业支出</t>
  </si>
  <si>
    <t>八、新增建设用地土地有偿使用费收入</t>
  </si>
  <si>
    <t>九、南水北调工程建设基金收入</t>
  </si>
  <si>
    <t>十、政府住房基金收入</t>
  </si>
  <si>
    <t xml:space="preserve">     计提公共租赁住房资金</t>
  </si>
  <si>
    <t xml:space="preserve">     配建商业设施租售收入</t>
  </si>
  <si>
    <t>三、节能环保支出</t>
  </si>
  <si>
    <t>十一、城市公用事业附加收入</t>
  </si>
  <si>
    <t xml:space="preserve">    可再生能源电价附加收入安排的支出</t>
  </si>
  <si>
    <t>十二、国有土地收益基金收入</t>
  </si>
  <si>
    <t xml:space="preserve">      其他可再生能源电价附加收入安排的支出</t>
  </si>
  <si>
    <t>十三、农业土地开发资金收入</t>
  </si>
  <si>
    <t xml:space="preserve">    废弃电器电子产品处理基金支出</t>
  </si>
  <si>
    <t>十四、国有土地使用权出让收入</t>
  </si>
  <si>
    <t xml:space="preserve">      回收处理费用补贴</t>
  </si>
  <si>
    <t xml:space="preserve">      信息系统建设</t>
  </si>
  <si>
    <t xml:space="preserve">      基金征管经费</t>
  </si>
  <si>
    <t xml:space="preserve">      其他废弃电器电子产品处理基金支出</t>
  </si>
  <si>
    <t>四、城乡社区支出</t>
  </si>
  <si>
    <t>十五、大中型水库库区基金收入</t>
  </si>
  <si>
    <t>十六、彩票公益金收入</t>
  </si>
  <si>
    <t xml:space="preserve">      公共租赁住房维护和管理支出</t>
  </si>
  <si>
    <t>十七、城市基础设施配套费收入</t>
  </si>
  <si>
    <t xml:space="preserve">      保障性住房租金补贴</t>
  </si>
  <si>
    <t>十八、小型水库移民扶助基金收入</t>
  </si>
  <si>
    <t>十九、国家重大水利工程建设基金收入</t>
  </si>
  <si>
    <t>二十、车辆通行费</t>
  </si>
  <si>
    <t>二十一、无线电频率占用费</t>
  </si>
  <si>
    <t>二十二、水土保持补偿费收入</t>
  </si>
  <si>
    <t>二十三、污水处理费收入</t>
  </si>
  <si>
    <t>二十四、其他政府性基金收入</t>
  </si>
  <si>
    <t xml:space="preserve">    污水处理费收入安排的支出</t>
  </si>
  <si>
    <t xml:space="preserve">      污水处理设施建设和运营</t>
  </si>
  <si>
    <t xml:space="preserve">      代征手续费</t>
  </si>
  <si>
    <t xml:space="preserve">      其他污水处理费安排的支出</t>
  </si>
  <si>
    <t>五、农林水支出</t>
  </si>
  <si>
    <t xml:space="preserve">    水土保持补偿费安排的支出</t>
  </si>
  <si>
    <t xml:space="preserve">      综合治理和生态修复</t>
  </si>
  <si>
    <t xml:space="preserve">      预防保护和监督管理</t>
  </si>
  <si>
    <t xml:space="preserve">      其他水土保持补偿费安排的支出</t>
  </si>
  <si>
    <t>六、交通运输支出</t>
  </si>
  <si>
    <t xml:space="preserve">   铁路运输</t>
  </si>
  <si>
    <t xml:space="preserve">      铁路资产变现收入安排的支出</t>
  </si>
  <si>
    <t>七、资源勘探信息等支出</t>
  </si>
  <si>
    <t xml:space="preserve">    工业和信息产业监管</t>
  </si>
  <si>
    <t xml:space="preserve">    电力改革预留资产变现收入安排的支出</t>
  </si>
  <si>
    <t>九、其他支出</t>
  </si>
  <si>
    <t xml:space="preserve">    其他政府性基金支出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</si>
  <si>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</si>
  <si>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</si>
  <si>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</si>
  <si>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</si>
  <si>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</si>
  <si>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</si>
  <si>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</si>
  <si>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</si>
  <si>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</si>
  <si>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</si>
  <si>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</si>
  <si>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</si>
  <si>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</si>
  <si>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</si>
  <si>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</si>
  <si>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</si>
  <si>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</si>
  <si>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</si>
  <si>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用于城乡医疗求助的的彩票公益金支出</t>
  </si>
  <si>
    <t xml:space="preserve">      用于其他社会公益事业的彩票公益金支出</t>
  </si>
  <si>
    <t>收入合计</t>
  </si>
  <si>
    <t>支出合计</t>
  </si>
  <si>
    <t>收入总计</t>
  </si>
  <si>
    <t>支出总计</t>
  </si>
  <si>
    <t>项目</t>
  </si>
  <si>
    <t>增减金额</t>
  </si>
  <si>
    <t>同比增长%</t>
  </si>
  <si>
    <t>201</t>
  </si>
  <si>
    <t>20101</t>
  </si>
  <si>
    <t>20102</t>
  </si>
  <si>
    <t>20103</t>
  </si>
  <si>
    <t>20104</t>
  </si>
  <si>
    <t>20105</t>
  </si>
  <si>
    <t>20106</t>
  </si>
  <si>
    <t>20107</t>
  </si>
  <si>
    <t>20108</t>
  </si>
  <si>
    <t>20109</t>
  </si>
  <si>
    <t>20110</t>
  </si>
  <si>
    <t>20111</t>
  </si>
  <si>
    <t>20113</t>
  </si>
  <si>
    <t>20114</t>
  </si>
  <si>
    <t>20123</t>
  </si>
  <si>
    <t>20125</t>
  </si>
  <si>
    <t>20126</t>
  </si>
  <si>
    <t>20128</t>
  </si>
  <si>
    <t>20129</t>
  </si>
  <si>
    <t>20131</t>
  </si>
  <si>
    <t>20132</t>
  </si>
  <si>
    <t>20133</t>
  </si>
  <si>
    <t>20134</t>
  </si>
  <si>
    <t>20135</t>
  </si>
  <si>
    <t>20136</t>
  </si>
  <si>
    <t>20199</t>
  </si>
  <si>
    <t>202</t>
  </si>
  <si>
    <t>20205</t>
  </si>
  <si>
    <t>20299</t>
  </si>
  <si>
    <t>203</t>
  </si>
  <si>
    <t>20306</t>
  </si>
  <si>
    <t>20399</t>
  </si>
  <si>
    <t>204</t>
  </si>
  <si>
    <t>20401</t>
  </si>
  <si>
    <t>20402</t>
  </si>
  <si>
    <t>20403</t>
  </si>
  <si>
    <t>20404</t>
  </si>
  <si>
    <t>20405</t>
  </si>
  <si>
    <t>20406</t>
  </si>
  <si>
    <t>20407</t>
  </si>
  <si>
    <t>20408</t>
  </si>
  <si>
    <t>20409</t>
  </si>
  <si>
    <t>20410</t>
  </si>
  <si>
    <t>20499</t>
  </si>
  <si>
    <t>205</t>
  </si>
  <si>
    <t>20501</t>
  </si>
  <si>
    <t>20502</t>
  </si>
  <si>
    <t>20503</t>
  </si>
  <si>
    <t>20504</t>
  </si>
  <si>
    <t>20505</t>
  </si>
  <si>
    <t>20506</t>
  </si>
  <si>
    <t>20507</t>
  </si>
  <si>
    <t>20508</t>
  </si>
  <si>
    <t>20509</t>
  </si>
  <si>
    <t>20599</t>
  </si>
  <si>
    <t>206</t>
  </si>
  <si>
    <t>20601</t>
  </si>
  <si>
    <t>20602</t>
  </si>
  <si>
    <t>20603</t>
  </si>
  <si>
    <t>20604</t>
  </si>
  <si>
    <t>20605</t>
  </si>
  <si>
    <t>20606</t>
  </si>
  <si>
    <t>20607</t>
  </si>
  <si>
    <t>20608</t>
  </si>
  <si>
    <t>20609</t>
  </si>
  <si>
    <t>20699</t>
  </si>
  <si>
    <t>207</t>
  </si>
  <si>
    <t>20701</t>
  </si>
  <si>
    <t>20702</t>
  </si>
  <si>
    <t>20703</t>
  </si>
  <si>
    <t>20799</t>
  </si>
  <si>
    <t>208</t>
  </si>
  <si>
    <t>20801</t>
  </si>
  <si>
    <t>20802</t>
  </si>
  <si>
    <t>20804</t>
  </si>
  <si>
    <t>20805</t>
  </si>
  <si>
    <t>20806</t>
  </si>
  <si>
    <t>20807</t>
  </si>
  <si>
    <t>20808</t>
  </si>
  <si>
    <t>20809</t>
  </si>
  <si>
    <t>20810</t>
  </si>
  <si>
    <t>20811</t>
  </si>
  <si>
    <t>20816</t>
  </si>
  <si>
    <t>20819</t>
  </si>
  <si>
    <t>20820</t>
  </si>
  <si>
    <t>20821</t>
  </si>
  <si>
    <t>20824</t>
  </si>
  <si>
    <t>20825</t>
  </si>
  <si>
    <t>20826</t>
  </si>
  <si>
    <t>20827</t>
  </si>
  <si>
    <t>20899</t>
  </si>
  <si>
    <t>210</t>
  </si>
  <si>
    <t>21001</t>
  </si>
  <si>
    <t>21002</t>
  </si>
  <si>
    <t>21003</t>
  </si>
  <si>
    <t>21004</t>
  </si>
  <si>
    <t>21006</t>
  </si>
  <si>
    <t>21007</t>
  </si>
  <si>
    <t>21011</t>
  </si>
  <si>
    <t>21012</t>
  </si>
  <si>
    <t>21013</t>
  </si>
  <si>
    <t>21014</t>
  </si>
  <si>
    <t>21099</t>
  </si>
  <si>
    <t>211</t>
  </si>
  <si>
    <t>21101</t>
  </si>
  <si>
    <t>21102</t>
  </si>
  <si>
    <t>21103</t>
  </si>
  <si>
    <t>21104</t>
  </si>
  <si>
    <t>21105</t>
  </si>
  <si>
    <t>21106</t>
  </si>
  <si>
    <t>21107</t>
  </si>
  <si>
    <t>21108</t>
  </si>
  <si>
    <t>21109</t>
  </si>
  <si>
    <t>21110</t>
  </si>
  <si>
    <t>21111</t>
  </si>
  <si>
    <t>21112</t>
  </si>
  <si>
    <t>21113</t>
  </si>
  <si>
    <t>21114</t>
  </si>
  <si>
    <t>21199</t>
  </si>
  <si>
    <t>212</t>
  </si>
  <si>
    <t>21201</t>
  </si>
  <si>
    <t>21202</t>
  </si>
  <si>
    <t>21203</t>
  </si>
  <si>
    <t>21205</t>
  </si>
  <si>
    <t>21206</t>
  </si>
  <si>
    <t>21299</t>
  </si>
  <si>
    <t>213</t>
  </si>
  <si>
    <t>21301</t>
  </si>
  <si>
    <t>21302</t>
  </si>
  <si>
    <t>21303</t>
  </si>
  <si>
    <t>21304</t>
  </si>
  <si>
    <t>21305</t>
  </si>
  <si>
    <t>21306</t>
  </si>
  <si>
    <t>21307</t>
  </si>
  <si>
    <t>21308</t>
  </si>
  <si>
    <t>21309</t>
  </si>
  <si>
    <t>21399</t>
  </si>
  <si>
    <t>214</t>
  </si>
  <si>
    <t>21401</t>
  </si>
  <si>
    <t>21402</t>
  </si>
  <si>
    <t>21403</t>
  </si>
  <si>
    <t>21404</t>
  </si>
  <si>
    <t>21405</t>
  </si>
  <si>
    <t>21406</t>
  </si>
  <si>
    <t>21499</t>
  </si>
  <si>
    <t>215</t>
  </si>
  <si>
    <t>21501</t>
  </si>
  <si>
    <t>21502</t>
  </si>
  <si>
    <t>21503</t>
  </si>
  <si>
    <t>21505</t>
  </si>
  <si>
    <t>21507</t>
  </si>
  <si>
    <t>21508</t>
  </si>
  <si>
    <t>21599</t>
  </si>
  <si>
    <t>216</t>
  </si>
  <si>
    <t>21602</t>
  </si>
  <si>
    <t>21606</t>
  </si>
  <si>
    <t>21699</t>
  </si>
  <si>
    <t>217</t>
  </si>
  <si>
    <t>21701</t>
  </si>
  <si>
    <t>21703</t>
  </si>
  <si>
    <t>21799</t>
  </si>
  <si>
    <t>219</t>
  </si>
  <si>
    <t>21901</t>
  </si>
  <si>
    <t>21902</t>
  </si>
  <si>
    <t>21903</t>
  </si>
  <si>
    <t>21904</t>
  </si>
  <si>
    <t>21905</t>
  </si>
  <si>
    <t>21906</t>
  </si>
  <si>
    <t>21907</t>
  </si>
  <si>
    <t>21908</t>
  </si>
  <si>
    <t>21999</t>
  </si>
  <si>
    <t>220</t>
  </si>
  <si>
    <t>22001</t>
  </si>
  <si>
    <t>22002</t>
  </si>
  <si>
    <t>22003</t>
  </si>
  <si>
    <t>22005</t>
  </si>
  <si>
    <t>22099</t>
  </si>
  <si>
    <t>221</t>
  </si>
  <si>
    <t>22101</t>
  </si>
  <si>
    <t>22102</t>
  </si>
  <si>
    <t>22103</t>
  </si>
  <si>
    <t>222</t>
  </si>
  <si>
    <t>22201</t>
  </si>
  <si>
    <t>22202</t>
  </si>
  <si>
    <t>22203</t>
  </si>
  <si>
    <t>22204</t>
  </si>
  <si>
    <t>22205</t>
  </si>
  <si>
    <t>227</t>
  </si>
  <si>
    <t>232</t>
  </si>
  <si>
    <t>23203</t>
  </si>
  <si>
    <t>233</t>
  </si>
  <si>
    <t>229</t>
  </si>
  <si>
    <t>22902</t>
  </si>
  <si>
    <t>22999</t>
  </si>
  <si>
    <t>上年决算数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</si>
  <si>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</si>
  <si>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</si>
  <si>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</si>
  <si>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增值税五五分享税收返还收入</t>
  </si>
  <si>
    <t xml:space="preserve">  地方政府一般债券还本支出</t>
  </si>
  <si>
    <t xml:space="preserve">  地方政府债券收入</t>
  </si>
  <si>
    <t xml:space="preserve">    地方政府债券收入</t>
  </si>
  <si>
    <r>
      <t>预算调整</t>
    </r>
    <r>
      <rPr>
        <b/>
        <sz val="9"/>
        <rFont val="宋体"/>
        <family val="0"/>
      </rPr>
      <t>数</t>
    </r>
  </si>
  <si>
    <t>预算调整数</t>
  </si>
  <si>
    <t>单位 ：万元</t>
  </si>
  <si>
    <t>收   入</t>
  </si>
  <si>
    <t>支    出</t>
  </si>
  <si>
    <t>备注</t>
  </si>
  <si>
    <t>科   目</t>
  </si>
  <si>
    <t>预算数</t>
  </si>
  <si>
    <t>1、机关事业基本养老基金收入</t>
  </si>
  <si>
    <t>1、机关事业基本养老基金支出</t>
  </si>
  <si>
    <t xml:space="preserve">   其中：机关事业保险费收入</t>
  </si>
  <si>
    <t xml:space="preserve">   其中：机关事业保险费支出</t>
  </si>
  <si>
    <t xml:space="preserve">         基本养老财政补助收入</t>
  </si>
  <si>
    <t xml:space="preserve">         丧葬抚恤补助支出</t>
  </si>
  <si>
    <t xml:space="preserve">         其他养老基金收入</t>
  </si>
  <si>
    <t xml:space="preserve">         其他支出</t>
  </si>
  <si>
    <t xml:space="preserve">     上年结余</t>
  </si>
  <si>
    <t xml:space="preserve">     年末结余</t>
  </si>
  <si>
    <t>2、城乡居民社会养老保险基金收入</t>
  </si>
  <si>
    <t>2、城乡居民社会养老保险基金支出</t>
  </si>
  <si>
    <t xml:space="preserve">   其中：城乡居民基本养老缴费收入</t>
  </si>
  <si>
    <t xml:space="preserve">   其中：基础养老金支出</t>
  </si>
  <si>
    <t xml:space="preserve">         政府补贴收入</t>
  </si>
  <si>
    <t xml:space="preserve">         个人账户养老金支出</t>
  </si>
  <si>
    <t xml:space="preserve">         其他收入</t>
  </si>
  <si>
    <t xml:space="preserve">     上年结余</t>
  </si>
  <si>
    <t xml:space="preserve">     年末结余</t>
  </si>
  <si>
    <t>合     计</t>
  </si>
  <si>
    <t>金额单位：万元</t>
  </si>
  <si>
    <t>行次</t>
  </si>
  <si>
    <t>合计</t>
  </si>
  <si>
    <t>省本级</t>
  </si>
  <si>
    <t>地市级及以下</t>
  </si>
  <si>
    <t>栏次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</si>
  <si>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</si>
  <si>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</si>
  <si>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</si>
  <si>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</si>
  <si>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</si>
  <si>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</si>
  <si>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</si>
  <si>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</si>
  <si>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五、其他国有资本经营预算收入</t>
  </si>
  <si>
    <t>五、其他国有资本经营预算支出</t>
  </si>
  <si>
    <t>收 入 合 计</t>
  </si>
  <si>
    <t>支 出 合 计</t>
  </si>
  <si>
    <t>国有资本经营预算转移支付收入</t>
  </si>
  <si>
    <t>国有资本经营预算转移支付支出</t>
  </si>
  <si>
    <t>——</t>
  </si>
  <si>
    <t>上年结转</t>
  </si>
  <si>
    <t>国有资本经营预算调出资金</t>
  </si>
  <si>
    <t>结转下年</t>
  </si>
  <si>
    <t>收 入 总 计</t>
  </si>
  <si>
    <t>支 出 总 计</t>
  </si>
  <si>
    <r>
      <t>收</t>
    </r>
    <r>
      <rPr>
        <b/>
        <sz val="10"/>
        <rFont val="Times New Roman"/>
        <family val="1"/>
      </rPr>
      <t xml:space="preserve">          </t>
    </r>
    <r>
      <rPr>
        <b/>
        <sz val="10"/>
        <rFont val="宋体"/>
        <family val="0"/>
      </rPr>
      <t>入</t>
    </r>
  </si>
  <si>
    <r>
      <t>支</t>
    </r>
    <r>
      <rPr>
        <b/>
        <sz val="10"/>
        <rFont val="Times New Roman"/>
        <family val="1"/>
      </rPr>
      <t xml:space="preserve">          </t>
    </r>
    <r>
      <rPr>
        <b/>
        <sz val="10"/>
        <rFont val="宋体"/>
        <family val="0"/>
      </rPr>
      <t>出</t>
    </r>
  </si>
  <si>
    <r>
      <t>项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目</t>
    </r>
  </si>
  <si>
    <t>调整预算数</t>
  </si>
  <si>
    <t xml:space="preserve">        缴纳新增建设用地土地有偿使用费</t>
  </si>
  <si>
    <t xml:space="preserve">  调入预算稳定调节基金</t>
  </si>
  <si>
    <t>隐藏列</t>
  </si>
  <si>
    <r>
      <rPr>
        <sz val="9"/>
        <rFont val="宋体"/>
        <family val="0"/>
      </rPr>
      <t>月</t>
    </r>
    <r>
      <rPr>
        <sz val="9"/>
        <rFont val="Arial"/>
        <family val="2"/>
      </rPr>
      <t>1130</t>
    </r>
    <r>
      <rPr>
        <sz val="9"/>
        <rFont val="宋体"/>
        <family val="0"/>
      </rPr>
      <t>日完成数</t>
    </r>
  </si>
  <si>
    <t>结余</t>
  </si>
  <si>
    <t/>
  </si>
  <si>
    <t>增减金额</t>
  </si>
  <si>
    <r>
      <t>表一、2019</t>
    </r>
    <r>
      <rPr>
        <b/>
        <sz val="16"/>
        <rFont val="黑体"/>
        <family val="3"/>
      </rPr>
      <t>年一般公共财政预算收入调整表</t>
    </r>
  </si>
  <si>
    <r>
      <t>2019</t>
    </r>
    <r>
      <rPr>
        <b/>
        <sz val="11"/>
        <rFont val="宋体"/>
        <family val="0"/>
      </rPr>
      <t>年年初预算数</t>
    </r>
  </si>
  <si>
    <t>表二、2019年一般公共财政预算收支平衡表（调整数）</t>
  </si>
  <si>
    <t>表三、2019年公共财政预算支出调整表</t>
  </si>
  <si>
    <r>
      <t>表五、2019</t>
    </r>
    <r>
      <rPr>
        <b/>
        <sz val="16"/>
        <rFont val="黑体"/>
        <family val="3"/>
      </rPr>
      <t>年政府性基金预算收支调整明细情况表</t>
    </r>
  </si>
  <si>
    <t>10月31日
变动数</t>
  </si>
  <si>
    <t xml:space="preserve">      一般公共服务共同财政事权转移支付收入</t>
  </si>
  <si>
    <t xml:space="preserve">      教育共同财政事权转移支付收入</t>
  </si>
  <si>
    <t xml:space="preserve">      社会保障和就业共同财政事权转移支付收入</t>
  </si>
  <si>
    <t xml:space="preserve">      卫生健康共同财政事权转移支付收入</t>
  </si>
  <si>
    <t xml:space="preserve">      住房保障共同财政事权转移支付收入</t>
  </si>
  <si>
    <t xml:space="preserve">  从政府性基金预算调入</t>
  </si>
  <si>
    <t xml:space="preserve">      革命老区转移支付收入</t>
  </si>
  <si>
    <t xml:space="preserve">      公共安全共同财政事权转移支付收入</t>
  </si>
  <si>
    <t xml:space="preserve">      文化旅游体育与传媒共同财政事权转移支付收入</t>
  </si>
  <si>
    <t xml:space="preserve">      节能环保共同财政事权转移支付收入</t>
  </si>
  <si>
    <t xml:space="preserve">      农林水共同财政事权转移支付收入</t>
  </si>
  <si>
    <t xml:space="preserve">      其他共同财政事权转移支付收入</t>
  </si>
  <si>
    <t xml:space="preserve">      灾害防治及应急管理支出</t>
  </si>
  <si>
    <t xml:space="preserve">      文化旅游体育与传媒</t>
  </si>
  <si>
    <t xml:space="preserve">      卫生健康支出</t>
  </si>
  <si>
    <t xml:space="preserve">      自然资源气象等</t>
  </si>
  <si>
    <t xml:space="preserve">      其他支出</t>
  </si>
  <si>
    <r>
      <t>201</t>
    </r>
    <r>
      <rPr>
        <b/>
        <sz val="10"/>
        <rFont val="宋体"/>
        <family val="0"/>
      </rPr>
      <t>9年预算数</t>
    </r>
  </si>
  <si>
    <r>
      <t>201</t>
    </r>
    <r>
      <rPr>
        <b/>
        <sz val="10"/>
        <rFont val="宋体"/>
        <family val="0"/>
      </rPr>
      <t>9年调整预算数</t>
    </r>
  </si>
  <si>
    <t>20137</t>
  </si>
  <si>
    <t>20138</t>
  </si>
  <si>
    <t xml:space="preserve">    科技重大项目</t>
  </si>
  <si>
    <t>20706</t>
  </si>
  <si>
    <t>20708</t>
  </si>
  <si>
    <t>八、社会保障和就业支出</t>
  </si>
  <si>
    <t xml:space="preserve">    补充全国社会保障基金</t>
  </si>
  <si>
    <t xml:space="preserve">    特困人员救助供养</t>
  </si>
  <si>
    <t xml:space="preserve">    财政对基本养老保险基金的补助</t>
  </si>
  <si>
    <t xml:space="preserve">    财政对其他社会保险基金的补助</t>
  </si>
  <si>
    <t>20828</t>
  </si>
  <si>
    <t>21015</t>
  </si>
  <si>
    <t>21016</t>
  </si>
  <si>
    <t xml:space="preserve">      成品油价格改革对交通运输的补贴</t>
  </si>
  <si>
    <t>224</t>
  </si>
  <si>
    <t>22401</t>
  </si>
  <si>
    <t>22402</t>
  </si>
  <si>
    <t>22403</t>
  </si>
  <si>
    <t>22404</t>
  </si>
  <si>
    <t>22405</t>
  </si>
  <si>
    <t>22406</t>
  </si>
  <si>
    <t>22407</t>
  </si>
  <si>
    <t>22499</t>
  </si>
  <si>
    <t>23303</t>
  </si>
  <si>
    <t xml:space="preserve">      地方政府一般债务发行费用支出</t>
  </si>
  <si>
    <t xml:space="preserve">    政府办公厅（室）及相关机构事务</t>
  </si>
  <si>
    <t xml:space="preserve">    港澳台事务</t>
  </si>
  <si>
    <t xml:space="preserve">    网信事务</t>
  </si>
  <si>
    <t xml:space="preserve">    市场监督管理事务</t>
  </si>
  <si>
    <t xml:space="preserve">    武装警察部队</t>
  </si>
  <si>
    <t>七、文化旅游体育与传媒支出</t>
  </si>
  <si>
    <t xml:space="preserve">    文化和旅游</t>
  </si>
  <si>
    <t xml:space="preserve">    新闻出版电影</t>
  </si>
  <si>
    <t xml:space="preserve">    广播电视</t>
  </si>
  <si>
    <t xml:space="preserve">    退役军人管理事务</t>
  </si>
  <si>
    <t>九、卫生健康支出</t>
  </si>
  <si>
    <t xml:space="preserve">    卫生健康管理事务</t>
  </si>
  <si>
    <t xml:space="preserve">    医疗保障管理事务</t>
  </si>
  <si>
    <t xml:space="preserve">    老龄卫生健康事务</t>
  </si>
  <si>
    <t xml:space="preserve">    其他卫生健康支出</t>
  </si>
  <si>
    <t xml:space="preserve">      林业和草原</t>
  </si>
  <si>
    <t xml:space="preserve">      其他农林水支出</t>
  </si>
  <si>
    <t>十八、自然资源海洋气象等支出</t>
  </si>
  <si>
    <t xml:space="preserve">      自然资源事务</t>
  </si>
  <si>
    <t xml:space="preserve">      其他自然资源海洋气象等支出</t>
  </si>
  <si>
    <t>二十一、灾害防治及应急管理支出</t>
  </si>
  <si>
    <t xml:space="preserve">      应急管理事务</t>
  </si>
  <si>
    <t xml:space="preserve">      消防事务</t>
  </si>
  <si>
    <t xml:space="preserve">      森林消防事务</t>
  </si>
  <si>
    <t xml:space="preserve">      煤矿安全</t>
  </si>
  <si>
    <t xml:space="preserve">      自然灾害防治</t>
  </si>
  <si>
    <t xml:space="preserve">      自然灾害救灾及恢复重建支出</t>
  </si>
  <si>
    <t xml:space="preserve">      其他灾害防治及应急管理支出</t>
  </si>
  <si>
    <t>二十二、预备费</t>
  </si>
  <si>
    <t>二十三、债务付息支出</t>
  </si>
  <si>
    <t>二十四、债务发行费用支出</t>
  </si>
  <si>
    <t>二十五、其他支出</t>
  </si>
  <si>
    <t>调整预算数</t>
  </si>
  <si>
    <t>市级专项
补助</t>
  </si>
  <si>
    <t>上年结余</t>
  </si>
  <si>
    <t>类</t>
  </si>
  <si>
    <t>地方政府一般债务发行费用支出</t>
  </si>
  <si>
    <t xml:space="preserve">      棚户区改造支出</t>
  </si>
  <si>
    <t xml:space="preserve">   棚户区改造专项债券收入安排的支出</t>
  </si>
  <si>
    <t>　    其他棚户区改造专项债券收入安排的支出</t>
  </si>
  <si>
    <t>当年预算收入安排</t>
  </si>
  <si>
    <t>预算收入变动(+-)</t>
  </si>
  <si>
    <t>转移支付收入安排</t>
  </si>
  <si>
    <t>转移支付收入安排（年中下达数）</t>
  </si>
  <si>
    <t>上年结余(决算后增加数）</t>
  </si>
  <si>
    <t>增加政府债债券资金</t>
  </si>
  <si>
    <t xml:space="preserve">    棚户区改造专项债务收入安排的支出</t>
  </si>
  <si>
    <t xml:space="preserve">    大中型水库库区基金及对应专项债务收入安排的支出</t>
  </si>
  <si>
    <t>一、文化旅游体育与传媒支出</t>
  </si>
  <si>
    <t xml:space="preserve">  旅游发展基金支出</t>
  </si>
  <si>
    <t xml:space="preserve">    旅游发展基金支出</t>
  </si>
  <si>
    <t>2019年预算数</t>
  </si>
  <si>
    <t>2019年调整预算数</t>
  </si>
  <si>
    <r>
      <t xml:space="preserve">      结算补助收入（其中市对县补助1</t>
    </r>
    <r>
      <rPr>
        <sz val="9"/>
        <color indexed="8"/>
        <rFont val="宋体"/>
        <family val="0"/>
      </rPr>
      <t>8150）</t>
    </r>
  </si>
  <si>
    <t xml:space="preserve">      基本养老金转移支付收入</t>
  </si>
  <si>
    <t>财力</t>
  </si>
  <si>
    <t>专项</t>
  </si>
  <si>
    <t>市级</t>
  </si>
  <si>
    <t>区级</t>
  </si>
  <si>
    <t xml:space="preserve">      基层公检法司转移支付收入</t>
  </si>
  <si>
    <t xml:space="preserve">      均衡性转移支付收入</t>
  </si>
  <si>
    <t>表六、三江县2019年政府性基金预算支出来源变动表</t>
  </si>
  <si>
    <t xml:space="preserve">表七、三江县2019年社会保险基金调整表    </t>
  </si>
  <si>
    <t>表八、三江县2019年国有资本经营预算收支变动表</t>
  </si>
  <si>
    <t>表四、2019年公共财政支出预算变动情况表</t>
  </si>
  <si>
    <r>
      <t>一般性转</t>
    </r>
    <r>
      <rPr>
        <b/>
        <sz val="10"/>
        <rFont val="宋体"/>
        <family val="0"/>
      </rPr>
      <t xml:space="preserve">
移支付</t>
    </r>
  </si>
  <si>
    <t>本年超收调入安排</t>
  </si>
  <si>
    <t>上年决算数</t>
  </si>
  <si>
    <t>一、文化旅游体育与传媒支出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</si>
</sst>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"/>
    <numFmt numFmtId="185" formatCode="0.000000000_ "/>
    <numFmt numFmtId="186" formatCode="0.00000000_ "/>
    <numFmt numFmtId="187" formatCode="#,##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mmm/yyyy"/>
    <numFmt numFmtId="193" formatCode="#,##0.00_ "/>
    <numFmt numFmtId="194" formatCode="#,##0.00_);[Red]\(#,##0.00\)"/>
    <numFmt numFmtId="195" formatCode="0_);[Red]\(0\)"/>
    <numFmt numFmtId="196" formatCode="0_ ;[Red]\-0\ "/>
    <numFmt numFmtId="197" formatCode="_ * #,##0.0_ ;_ * \-#,##0.0_ ;_ * &quot;-&quot;??_ ;_ @_ "/>
    <numFmt numFmtId="198" formatCode="_ * #,##0_ ;_ * \-#,##0_ ;_ * &quot;-&quot;??_ ;_ @_ 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3"/>
    </font>
    <font>
      <sz val="9"/>
      <name val="宋体"/>
      <family val="0"/>
    </font>
    <font>
      <b/>
      <sz val="16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b/>
      <sz val="9"/>
      <name val="宋体"/>
      <family val="0"/>
    </font>
    <font>
      <sz val="9"/>
      <name val="Arial"/>
      <family val="2"/>
    </font>
    <font>
      <sz val="9"/>
      <color indexed="8"/>
      <name val="宋体"/>
      <family val="0"/>
    </font>
    <font>
      <b/>
      <sz val="12"/>
      <name val="宋体"/>
      <family val="0"/>
    </font>
    <font>
      <b/>
      <sz val="18"/>
      <name val="黑体"/>
      <family val="3"/>
    </font>
    <font>
      <b/>
      <sz val="10"/>
      <name val="Times New Roman"/>
      <family val="1"/>
    </font>
    <font>
      <sz val="9"/>
      <color indexed="10"/>
      <name val="宋体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9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mediumGray">
        <fgColor indexed="9"/>
        <bgColor rgb="FFFFFF99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0">
    <xf numFmtId="0" fontId="0" fillId="0" borderId="0" xfId="0" applyAlignment="1">
      <alignment vertical="center"/>
    </xf>
    <xf numFmtId="0" fontId="0" fillId="0" borderId="0" xfId="44" applyFont="1" applyFill="1" applyAlignment="1">
      <alignment vertical="center"/>
      <protection/>
    </xf>
    <xf numFmtId="0" fontId="0" fillId="0" borderId="0" xfId="44" applyFill="1" applyAlignment="1">
      <alignment horizontal="center" vertical="center"/>
      <protection/>
    </xf>
    <xf numFmtId="0" fontId="23" fillId="0" borderId="10" xfId="44" applyFont="1" applyFill="1" applyBorder="1" applyAlignment="1">
      <alignment vertical="center"/>
      <protection/>
    </xf>
    <xf numFmtId="0" fontId="20" fillId="0" borderId="0" xfId="46" applyFont="1" applyFill="1" applyAlignment="1">
      <alignment vertical="center"/>
      <protection/>
    </xf>
    <xf numFmtId="0" fontId="0" fillId="0" borderId="0" xfId="46" applyFont="1" applyFill="1" applyAlignment="1">
      <alignment vertical="center"/>
      <protection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23" fillId="22" borderId="10" xfId="44" applyFont="1" applyFill="1" applyBorder="1" applyAlignment="1">
      <alignment vertical="center"/>
      <protection/>
    </xf>
    <xf numFmtId="0" fontId="24" fillId="22" borderId="10" xfId="44" applyFont="1" applyFill="1" applyBorder="1" applyAlignment="1">
      <alignment horizontal="distributed" vertical="center"/>
      <protection/>
    </xf>
    <xf numFmtId="183" fontId="23" fillId="0" borderId="10" xfId="44" applyNumberFormat="1" applyFont="1" applyFill="1" applyBorder="1" applyAlignment="1">
      <alignment vertical="center"/>
      <protection/>
    </xf>
    <xf numFmtId="0" fontId="28" fillId="0" borderId="0" xfId="0" applyFont="1" applyAlignment="1">
      <alignment/>
    </xf>
    <xf numFmtId="0" fontId="25" fillId="0" borderId="11" xfId="46" applyFont="1" applyFill="1" applyBorder="1" applyAlignment="1">
      <alignment horizontal="distributed" vertical="center"/>
      <protection/>
    </xf>
    <xf numFmtId="0" fontId="26" fillId="16" borderId="10" xfId="0" applyNumberFormat="1" applyFont="1" applyFill="1" applyBorder="1" applyAlignment="1" applyProtection="1">
      <alignment horizontal="left" vertical="top"/>
      <protection/>
    </xf>
    <xf numFmtId="0" fontId="27" fillId="16" borderId="12" xfId="0" applyNumberFormat="1" applyFont="1" applyFill="1" applyBorder="1" applyAlignment="1" applyProtection="1">
      <alignment horizontal="center" vertical="center"/>
      <protection/>
    </xf>
    <xf numFmtId="3" fontId="26" fillId="22" borderId="10" xfId="0" applyNumberFormat="1" applyFont="1" applyFill="1" applyBorder="1" applyAlignment="1" applyProtection="1">
      <alignment horizontal="right" vertical="center"/>
      <protection/>
    </xf>
    <xf numFmtId="3" fontId="26" fillId="22" borderId="10" xfId="0" applyNumberFormat="1" applyFont="1" applyFill="1" applyBorder="1" applyAlignment="1" applyProtection="1">
      <alignment horizontal="right" vertical="center" wrapText="1"/>
      <protection/>
    </xf>
    <xf numFmtId="3" fontId="26" fillId="22" borderId="13" xfId="0" applyNumberFormat="1" applyFont="1" applyFill="1" applyBorder="1" applyAlignment="1" applyProtection="1">
      <alignment horizontal="right" vertical="center"/>
      <protection/>
    </xf>
    <xf numFmtId="0" fontId="27" fillId="16" borderId="12" xfId="0" applyNumberFormat="1" applyFont="1" applyFill="1" applyBorder="1" applyAlignment="1" applyProtection="1">
      <alignment vertical="center"/>
      <protection/>
    </xf>
    <xf numFmtId="3" fontId="26" fillId="22" borderId="14" xfId="0" applyNumberFormat="1" applyFont="1" applyFill="1" applyBorder="1" applyAlignment="1" applyProtection="1">
      <alignment horizontal="right" vertical="center"/>
      <protection/>
    </xf>
    <xf numFmtId="0" fontId="26" fillId="16" borderId="12" xfId="0" applyNumberFormat="1" applyFont="1" applyFill="1" applyBorder="1" applyAlignment="1" applyProtection="1">
      <alignment vertical="center"/>
      <protection/>
    </xf>
    <xf numFmtId="3" fontId="26" fillId="24" borderId="10" xfId="0" applyNumberFormat="1" applyFont="1" applyFill="1" applyBorder="1" applyAlignment="1" applyProtection="1">
      <alignment horizontal="right" vertical="center"/>
      <protection/>
    </xf>
    <xf numFmtId="3" fontId="26" fillId="25" borderId="10" xfId="0" applyNumberFormat="1" applyFont="1" applyFill="1" applyBorder="1" applyAlignment="1" applyProtection="1">
      <alignment horizontal="right" vertical="center" wrapText="1"/>
      <protection/>
    </xf>
    <xf numFmtId="3" fontId="26" fillId="8" borderId="10" xfId="0" applyNumberFormat="1" applyFont="1" applyFill="1" applyBorder="1" applyAlignment="1" applyProtection="1">
      <alignment horizontal="right" vertical="center"/>
      <protection/>
    </xf>
    <xf numFmtId="3" fontId="26" fillId="25" borderId="10" xfId="0" applyNumberFormat="1" applyFont="1" applyFill="1" applyBorder="1" applyAlignment="1" applyProtection="1">
      <alignment horizontal="right" vertical="center"/>
      <protection/>
    </xf>
    <xf numFmtId="3" fontId="26" fillId="24" borderId="15" xfId="0" applyNumberFormat="1" applyFont="1" applyFill="1" applyBorder="1" applyAlignment="1" applyProtection="1">
      <alignment horizontal="right" vertical="center"/>
      <protection/>
    </xf>
    <xf numFmtId="3" fontId="26" fillId="25" borderId="12" xfId="0" applyNumberFormat="1" applyFont="1" applyFill="1" applyBorder="1" applyAlignment="1" applyProtection="1">
      <alignment horizontal="right" vertical="center" wrapText="1"/>
      <protection/>
    </xf>
    <xf numFmtId="3" fontId="26" fillId="24" borderId="13" xfId="0" applyNumberFormat="1" applyFont="1" applyFill="1" applyBorder="1" applyAlignment="1" applyProtection="1">
      <alignment horizontal="right" vertical="center"/>
      <protection/>
    </xf>
    <xf numFmtId="3" fontId="26" fillId="24" borderId="14" xfId="0" applyNumberFormat="1" applyFont="1" applyFill="1" applyBorder="1" applyAlignment="1" applyProtection="1">
      <alignment horizontal="right" vertical="center"/>
      <protection/>
    </xf>
    <xf numFmtId="3" fontId="26" fillId="25" borderId="10" xfId="0" applyNumberFormat="1" applyFont="1" applyFill="1" applyBorder="1" applyAlignment="1" applyProtection="1">
      <alignment horizontal="right" vertical="center" wrapText="1"/>
      <protection/>
    </xf>
    <xf numFmtId="3" fontId="26" fillId="26" borderId="10" xfId="0" applyNumberFormat="1" applyFont="1" applyFill="1" applyBorder="1" applyAlignment="1" applyProtection="1">
      <alignment horizontal="right" vertical="center"/>
      <protection/>
    </xf>
    <xf numFmtId="3" fontId="26" fillId="25" borderId="10" xfId="0" applyNumberFormat="1" applyFont="1" applyFill="1" applyBorder="1" applyAlignment="1" applyProtection="1">
      <alignment horizontal="right" vertical="center"/>
      <protection/>
    </xf>
    <xf numFmtId="3" fontId="26" fillId="0" borderId="10" xfId="0" applyNumberFormat="1" applyFont="1" applyFill="1" applyBorder="1" applyAlignment="1" applyProtection="1">
      <alignment horizontal="right" vertical="center"/>
      <protection/>
    </xf>
    <xf numFmtId="3" fontId="26" fillId="4" borderId="10" xfId="0" applyNumberFormat="1" applyFont="1" applyFill="1" applyBorder="1" applyAlignment="1" applyProtection="1">
      <alignment horizontal="right" vertical="center"/>
      <protection/>
    </xf>
    <xf numFmtId="0" fontId="28" fillId="4" borderId="0" xfId="0" applyFont="1" applyFill="1" applyAlignment="1">
      <alignment/>
    </xf>
    <xf numFmtId="0" fontId="27" fillId="16" borderId="16" xfId="0" applyNumberFormat="1" applyFont="1" applyFill="1" applyBorder="1" applyAlignment="1" applyProtection="1">
      <alignment vertical="center"/>
      <protection/>
    </xf>
    <xf numFmtId="3" fontId="26" fillId="8" borderId="14" xfId="0" applyNumberFormat="1" applyFont="1" applyFill="1" applyBorder="1" applyAlignment="1" applyProtection="1">
      <alignment horizontal="right" vertical="center"/>
      <protection/>
    </xf>
    <xf numFmtId="3" fontId="26" fillId="25" borderId="15" xfId="0" applyNumberFormat="1" applyFont="1" applyFill="1" applyBorder="1" applyAlignment="1" applyProtection="1">
      <alignment horizontal="right" vertical="center"/>
      <protection/>
    </xf>
    <xf numFmtId="3" fontId="26" fillId="25" borderId="14" xfId="0" applyNumberFormat="1" applyFont="1" applyFill="1" applyBorder="1" applyAlignment="1" applyProtection="1">
      <alignment horizontal="right" vertical="center"/>
      <protection/>
    </xf>
    <xf numFmtId="3" fontId="26" fillId="25" borderId="12" xfId="0" applyNumberFormat="1" applyFont="1" applyFill="1" applyBorder="1" applyAlignment="1" applyProtection="1">
      <alignment horizontal="right" vertical="center"/>
      <protection/>
    </xf>
    <xf numFmtId="0" fontId="28" fillId="24" borderId="0" xfId="0" applyFont="1" applyFill="1" applyAlignment="1">
      <alignment/>
    </xf>
    <xf numFmtId="0" fontId="31" fillId="0" borderId="0" xfId="0" applyFont="1" applyAlignment="1">
      <alignment/>
    </xf>
    <xf numFmtId="0" fontId="30" fillId="22" borderId="10" xfId="46" applyFont="1" applyFill="1" applyBorder="1" applyAlignment="1">
      <alignment horizontal="left" vertical="center"/>
      <protection/>
    </xf>
    <xf numFmtId="0" fontId="21" fillId="22" borderId="10" xfId="46" applyFont="1" applyFill="1" applyBorder="1" applyAlignment="1">
      <alignment vertical="center"/>
      <protection/>
    </xf>
    <xf numFmtId="0" fontId="21" fillId="0" borderId="10" xfId="46" applyFont="1" applyFill="1" applyBorder="1" applyAlignment="1">
      <alignment vertical="center"/>
      <protection/>
    </xf>
    <xf numFmtId="1" fontId="21" fillId="22" borderId="10" xfId="46" applyNumberFormat="1" applyFont="1" applyFill="1" applyBorder="1" applyAlignment="1">
      <alignment vertical="center"/>
      <protection/>
    </xf>
    <xf numFmtId="1" fontId="30" fillId="22" borderId="10" xfId="46" applyNumberFormat="1" applyFont="1" applyFill="1" applyBorder="1" applyAlignment="1" applyProtection="1">
      <alignment vertical="center"/>
      <protection locked="0"/>
    </xf>
    <xf numFmtId="1" fontId="21" fillId="22" borderId="10" xfId="46" applyNumberFormat="1" applyFont="1" applyFill="1" applyBorder="1" applyAlignment="1" applyProtection="1">
      <alignment horizontal="left" vertical="center"/>
      <protection locked="0"/>
    </xf>
    <xf numFmtId="1" fontId="21" fillId="0" borderId="10" xfId="46" applyNumberFormat="1" applyFont="1" applyFill="1" applyBorder="1" applyAlignment="1" applyProtection="1">
      <alignment horizontal="left" vertical="center"/>
      <protection locked="0"/>
    </xf>
    <xf numFmtId="1" fontId="21" fillId="0" borderId="10" xfId="46" applyNumberFormat="1" applyFont="1" applyFill="1" applyBorder="1" applyAlignment="1">
      <alignment vertical="center"/>
      <protection/>
    </xf>
    <xf numFmtId="0" fontId="21" fillId="25" borderId="10" xfId="46" applyFont="1" applyFill="1" applyBorder="1" applyAlignment="1">
      <alignment vertical="center"/>
      <protection/>
    </xf>
    <xf numFmtId="1" fontId="21" fillId="0" borderId="10" xfId="46" applyNumberFormat="1" applyFont="1" applyFill="1" applyBorder="1" applyAlignment="1" applyProtection="1">
      <alignment vertical="center"/>
      <protection locked="0"/>
    </xf>
    <xf numFmtId="1" fontId="21" fillId="22" borderId="10" xfId="46" applyNumberFormat="1" applyFont="1" applyFill="1" applyBorder="1" applyAlignment="1" applyProtection="1">
      <alignment vertical="center"/>
      <protection locked="0"/>
    </xf>
    <xf numFmtId="0" fontId="21" fillId="0" borderId="10" xfId="0" applyFont="1" applyFill="1" applyBorder="1" applyAlignment="1">
      <alignment vertical="center"/>
    </xf>
    <xf numFmtId="0" fontId="21" fillId="0" borderId="10" xfId="46" applyNumberFormat="1" applyFont="1" applyFill="1" applyBorder="1" applyAlignment="1" applyProtection="1">
      <alignment vertical="center"/>
      <protection locked="0"/>
    </xf>
    <xf numFmtId="3" fontId="21" fillId="0" borderId="10" xfId="46" applyNumberFormat="1" applyFont="1" applyFill="1" applyBorder="1" applyAlignment="1" applyProtection="1">
      <alignment vertical="center"/>
      <protection/>
    </xf>
    <xf numFmtId="0" fontId="21" fillId="0" borderId="10" xfId="46" applyFont="1" applyBorder="1" applyAlignment="1">
      <alignment vertical="center"/>
      <protection/>
    </xf>
    <xf numFmtId="3" fontId="21" fillId="22" borderId="10" xfId="46" applyNumberFormat="1" applyFont="1" applyFill="1" applyBorder="1" applyAlignment="1" applyProtection="1">
      <alignment vertical="center"/>
      <protection/>
    </xf>
    <xf numFmtId="1" fontId="21" fillId="0" borderId="10" xfId="0" applyNumberFormat="1" applyFont="1" applyFill="1" applyBorder="1" applyAlignment="1">
      <alignment vertical="center"/>
    </xf>
    <xf numFmtId="1" fontId="21" fillId="0" borderId="10" xfId="0" applyNumberFormat="1" applyFont="1" applyFill="1" applyBorder="1" applyAlignment="1" applyProtection="1" quotePrefix="1">
      <alignment horizontal="left" vertical="center"/>
      <protection locked="0"/>
    </xf>
    <xf numFmtId="1" fontId="21" fillId="0" borderId="10" xfId="0" applyNumberFormat="1" applyFont="1" applyFill="1" applyBorder="1" applyAlignment="1" applyProtection="1">
      <alignment vertical="center"/>
      <protection locked="0"/>
    </xf>
    <xf numFmtId="0" fontId="30" fillId="0" borderId="10" xfId="46" applyFont="1" applyFill="1" applyBorder="1" applyAlignment="1">
      <alignment horizontal="distributed" vertical="center"/>
      <protection/>
    </xf>
    <xf numFmtId="0" fontId="27" fillId="0" borderId="10" xfId="46" applyFont="1" applyFill="1" applyBorder="1" applyAlignment="1">
      <alignment horizontal="distributed" vertical="center"/>
      <protection/>
    </xf>
    <xf numFmtId="0" fontId="27" fillId="0" borderId="10" xfId="46" applyFont="1" applyFill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distributed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1" fillId="22" borderId="10" xfId="0" applyFont="1" applyFill="1" applyBorder="1" applyAlignment="1">
      <alignment vertical="center"/>
    </xf>
    <xf numFmtId="1" fontId="21" fillId="22" borderId="10" xfId="0" applyNumberFormat="1" applyFont="1" applyFill="1" applyBorder="1" applyAlignment="1">
      <alignment vertical="center"/>
    </xf>
    <xf numFmtId="183" fontId="21" fillId="22" borderId="10" xfId="44" applyNumberFormat="1" applyFont="1" applyFill="1" applyBorder="1" applyAlignment="1">
      <alignment vertical="center"/>
      <protection/>
    </xf>
    <xf numFmtId="0" fontId="21" fillId="0" borderId="0" xfId="0" applyFont="1" applyFill="1" applyAlignment="1">
      <alignment vertical="center"/>
    </xf>
    <xf numFmtId="177" fontId="21" fillId="0" borderId="10" xfId="0" applyNumberFormat="1" applyFont="1" applyFill="1" applyBorder="1" applyAlignment="1" applyProtection="1">
      <alignment horizontal="left" vertical="center"/>
      <protection locked="0"/>
    </xf>
    <xf numFmtId="176" fontId="21" fillId="0" borderId="10" xfId="0" applyNumberFormat="1" applyFont="1" applyFill="1" applyBorder="1" applyAlignment="1" applyProtection="1">
      <alignment horizontal="left" vertical="center"/>
      <protection locked="0"/>
    </xf>
    <xf numFmtId="0" fontId="21" fillId="25" borderId="10" xfId="0" applyFont="1" applyFill="1" applyBorder="1" applyAlignment="1">
      <alignment vertical="center"/>
    </xf>
    <xf numFmtId="0" fontId="21" fillId="0" borderId="10" xfId="0" applyFont="1" applyFill="1" applyBorder="1" applyAlignment="1" applyProtection="1">
      <alignment vertical="center"/>
      <protection locked="0"/>
    </xf>
    <xf numFmtId="0" fontId="21" fillId="0" borderId="10" xfId="0" applyFont="1" applyBorder="1" applyAlignment="1">
      <alignment vertical="center"/>
    </xf>
    <xf numFmtId="0" fontId="21" fillId="0" borderId="10" xfId="0" applyFont="1" applyFill="1" applyBorder="1" applyAlignment="1" quotePrefix="1">
      <alignment horizontal="right" vertical="center"/>
    </xf>
    <xf numFmtId="0" fontId="30" fillId="22" borderId="10" xfId="0" applyFont="1" applyFill="1" applyBorder="1" applyAlignment="1">
      <alignment horizontal="distributed" vertical="center"/>
    </xf>
    <xf numFmtId="0" fontId="31" fillId="0" borderId="10" xfId="0" applyFont="1" applyBorder="1" applyAlignment="1">
      <alignment/>
    </xf>
    <xf numFmtId="0" fontId="26" fillId="16" borderId="12" xfId="0" applyNumberFormat="1" applyFont="1" applyFill="1" applyBorder="1" applyAlignment="1" applyProtection="1" quotePrefix="1">
      <alignment horizontal="left" vertical="center"/>
      <protection/>
    </xf>
    <xf numFmtId="0" fontId="26" fillId="16" borderId="17" xfId="0" applyNumberFormat="1" applyFont="1" applyFill="1" applyBorder="1" applyAlignment="1" applyProtection="1">
      <alignment vertical="center"/>
      <protection/>
    </xf>
    <xf numFmtId="0" fontId="27" fillId="16" borderId="12" xfId="0" applyNumberFormat="1" applyFont="1" applyFill="1" applyBorder="1" applyAlignment="1" applyProtection="1" quotePrefix="1">
      <alignment horizontal="left" vertical="center"/>
      <protection/>
    </xf>
    <xf numFmtId="3" fontId="26" fillId="0" borderId="10" xfId="0" applyNumberFormat="1" applyFont="1" applyFill="1" applyBorder="1" applyAlignment="1" applyProtection="1">
      <alignment horizontal="right" vertical="center" wrapText="1"/>
      <protection/>
    </xf>
    <xf numFmtId="0" fontId="21" fillId="0" borderId="10" xfId="0" applyFont="1" applyFill="1" applyBorder="1" applyAlignment="1" quotePrefix="1">
      <alignment horizontal="left" vertical="center"/>
    </xf>
    <xf numFmtId="0" fontId="21" fillId="0" borderId="10" xfId="0" applyFont="1" applyBorder="1" applyAlignment="1" quotePrefix="1">
      <alignment horizontal="left" vertical="center"/>
    </xf>
    <xf numFmtId="0" fontId="21" fillId="22" borderId="10" xfId="0" applyFont="1" applyFill="1" applyBorder="1" applyAlignment="1" quotePrefix="1">
      <alignment horizontal="left" vertical="center"/>
    </xf>
    <xf numFmtId="0" fontId="32" fillId="0" borderId="0" xfId="0" applyFont="1" applyFill="1" applyAlignment="1">
      <alignment vertical="center"/>
    </xf>
    <xf numFmtId="177" fontId="32" fillId="0" borderId="10" xfId="0" applyNumberFormat="1" applyFont="1" applyFill="1" applyBorder="1" applyAlignment="1" applyProtection="1">
      <alignment horizontal="left" vertical="center"/>
      <protection locked="0"/>
    </xf>
    <xf numFmtId="0" fontId="32" fillId="0" borderId="10" xfId="0" applyFont="1" applyFill="1" applyBorder="1" applyAlignment="1">
      <alignment vertical="center"/>
    </xf>
    <xf numFmtId="0" fontId="21" fillId="0" borderId="10" xfId="46" applyNumberFormat="1" applyFont="1" applyFill="1" applyBorder="1" applyAlignment="1" applyProtection="1" quotePrefix="1">
      <alignment horizontal="left" vertical="center"/>
      <protection locked="0"/>
    </xf>
    <xf numFmtId="0" fontId="21" fillId="0" borderId="10" xfId="46" applyFont="1" applyFill="1" applyBorder="1" applyAlignment="1" quotePrefix="1">
      <alignment horizontal="right" vertical="center"/>
      <protection/>
    </xf>
    <xf numFmtId="0" fontId="20" fillId="0" borderId="0" xfId="44" applyFont="1" applyFill="1" applyAlignment="1">
      <alignment vertical="center"/>
      <protection/>
    </xf>
    <xf numFmtId="0" fontId="20" fillId="0" borderId="0" xfId="47" applyFont="1" applyFill="1" applyAlignment="1">
      <alignment vertical="center"/>
      <protection/>
    </xf>
    <xf numFmtId="0" fontId="0" fillId="0" borderId="0" xfId="47" applyFont="1" applyFill="1" applyAlignment="1">
      <alignment vertical="center"/>
      <protection/>
    </xf>
    <xf numFmtId="0" fontId="30" fillId="0" borderId="11" xfId="47" applyFont="1" applyFill="1" applyBorder="1" applyAlignment="1">
      <alignment horizontal="distributed" vertical="center"/>
      <protection/>
    </xf>
    <xf numFmtId="0" fontId="30" fillId="0" borderId="14" xfId="47" applyFont="1" applyFill="1" applyBorder="1" applyAlignment="1">
      <alignment horizontal="distributed" vertical="center"/>
      <protection/>
    </xf>
    <xf numFmtId="0" fontId="30" fillId="0" borderId="14" xfId="47" applyFont="1" applyFill="1" applyBorder="1" applyAlignment="1">
      <alignment horizontal="center" vertical="center"/>
      <protection/>
    </xf>
    <xf numFmtId="0" fontId="30" fillId="0" borderId="10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3" fontId="21" fillId="0" borderId="10" xfId="47" applyNumberFormat="1" applyFont="1" applyFill="1" applyBorder="1" applyAlignment="1" applyProtection="1">
      <alignment vertical="center"/>
      <protection/>
    </xf>
    <xf numFmtId="0" fontId="21" fillId="0" borderId="10" xfId="47" applyFont="1" applyFill="1" applyBorder="1" applyAlignment="1">
      <alignment vertical="center"/>
      <protection/>
    </xf>
    <xf numFmtId="183" fontId="21" fillId="0" borderId="10" xfId="45" applyNumberFormat="1" applyFont="1" applyFill="1" applyBorder="1" applyAlignment="1">
      <alignment vertical="center"/>
      <protection/>
    </xf>
    <xf numFmtId="0" fontId="21" fillId="0" borderId="14" xfId="47" applyFont="1" applyFill="1" applyBorder="1" applyAlignment="1">
      <alignment horizontal="right" vertical="center"/>
      <protection/>
    </xf>
    <xf numFmtId="3" fontId="21" fillId="0" borderId="10" xfId="47" applyNumberFormat="1" applyFont="1" applyFill="1" applyBorder="1" applyAlignment="1" applyProtection="1">
      <alignment horizontal="left" vertical="center"/>
      <protection/>
    </xf>
    <xf numFmtId="3" fontId="21" fillId="0" borderId="10" xfId="47" applyNumberFormat="1" applyFont="1" applyFill="1" applyBorder="1" applyAlignment="1" applyProtection="1">
      <alignment horizontal="right" vertical="center"/>
      <protection/>
    </xf>
    <xf numFmtId="0" fontId="21" fillId="0" borderId="10" xfId="0" applyFont="1" applyFill="1" applyBorder="1" applyAlignment="1">
      <alignment vertical="center"/>
    </xf>
    <xf numFmtId="0" fontId="21" fillId="0" borderId="10" xfId="47" applyFont="1" applyBorder="1" applyAlignment="1">
      <alignment vertical="center"/>
      <protection/>
    </xf>
    <xf numFmtId="0" fontId="21" fillId="0" borderId="10" xfId="47" applyFont="1" applyFill="1" applyBorder="1" applyAlignment="1">
      <alignment horizontal="right" vertical="center"/>
      <protection/>
    </xf>
    <xf numFmtId="0" fontId="21" fillId="0" borderId="10" xfId="47" applyFont="1" applyBorder="1" applyAlignment="1">
      <alignment horizontal="left" vertical="center"/>
      <protection/>
    </xf>
    <xf numFmtId="3" fontId="21" fillId="0" borderId="10" xfId="47" applyNumberFormat="1" applyFont="1" applyFill="1" applyBorder="1" applyAlignment="1">
      <alignment vertical="center"/>
      <protection/>
    </xf>
    <xf numFmtId="0" fontId="32" fillId="0" borderId="10" xfId="47" applyFont="1" applyBorder="1" applyAlignment="1">
      <alignment horizontal="left" vertical="center"/>
      <protection/>
    </xf>
    <xf numFmtId="0" fontId="21" fillId="0" borderId="10" xfId="47" applyFont="1" applyBorder="1" applyAlignment="1">
      <alignment horizontal="right" vertical="center"/>
      <protection/>
    </xf>
    <xf numFmtId="3" fontId="21" fillId="22" borderId="10" xfId="45" applyNumberFormat="1" applyFont="1" applyFill="1" applyBorder="1" applyAlignment="1" applyProtection="1" quotePrefix="1">
      <alignment horizontal="left" vertical="center"/>
      <protection/>
    </xf>
    <xf numFmtId="3" fontId="21" fillId="0" borderId="10" xfId="47" applyNumberFormat="1" applyFont="1" applyFill="1" applyBorder="1" applyAlignment="1" applyProtection="1" quotePrefix="1">
      <alignment horizontal="left" vertical="center"/>
      <protection/>
    </xf>
    <xf numFmtId="0" fontId="32" fillId="0" borderId="10" xfId="47" applyFont="1" applyBorder="1" applyAlignment="1">
      <alignment horizontal="right" vertical="center"/>
      <protection/>
    </xf>
    <xf numFmtId="0" fontId="30" fillId="0" borderId="10" xfId="47" applyFont="1" applyFill="1" applyBorder="1" applyAlignment="1">
      <alignment vertical="center"/>
      <protection/>
    </xf>
    <xf numFmtId="0" fontId="32" fillId="0" borderId="10" xfId="47" applyFont="1" applyBorder="1" applyAlignment="1">
      <alignment vertical="center"/>
      <protection/>
    </xf>
    <xf numFmtId="0" fontId="30" fillId="22" borderId="10" xfId="47" applyFont="1" applyFill="1" applyBorder="1" applyAlignment="1">
      <alignment horizontal="distributed" vertical="center"/>
      <protection/>
    </xf>
    <xf numFmtId="0" fontId="21" fillId="22" borderId="12" xfId="47" applyFont="1" applyFill="1" applyBorder="1" applyAlignment="1">
      <alignment vertical="center"/>
      <protection/>
    </xf>
    <xf numFmtId="183" fontId="21" fillId="22" borderId="10" xfId="45" applyNumberFormat="1" applyFont="1" applyFill="1" applyBorder="1" applyAlignment="1">
      <alignment vertical="center"/>
      <protection/>
    </xf>
    <xf numFmtId="0" fontId="21" fillId="22" borderId="10" xfId="47" applyFont="1" applyFill="1" applyBorder="1" applyAlignment="1">
      <alignment vertical="center"/>
      <protection/>
    </xf>
    <xf numFmtId="0" fontId="21" fillId="22" borderId="14" xfId="47" applyFont="1" applyFill="1" applyBorder="1" applyAlignment="1">
      <alignment horizontal="right" vertical="center"/>
      <protection/>
    </xf>
    <xf numFmtId="0" fontId="24" fillId="0" borderId="10" xfId="44" applyFont="1" applyFill="1" applyBorder="1" applyAlignment="1">
      <alignment horizontal="distributed" vertical="center"/>
      <protection/>
    </xf>
    <xf numFmtId="0" fontId="24" fillId="0" borderId="10" xfId="44" applyFont="1" applyFill="1" applyBorder="1" applyAlignment="1">
      <alignment horizontal="center" vertical="center" wrapText="1"/>
      <protection/>
    </xf>
    <xf numFmtId="0" fontId="27" fillId="0" borderId="10" xfId="46" applyFont="1" applyFill="1" applyBorder="1" applyAlignment="1" quotePrefix="1">
      <alignment horizontal="center" vertical="center" wrapText="1"/>
      <protection/>
    </xf>
    <xf numFmtId="0" fontId="28" fillId="0" borderId="0" xfId="0" applyFont="1" applyFill="1" applyAlignment="1">
      <alignment/>
    </xf>
    <xf numFmtId="1" fontId="0" fillId="0" borderId="0" xfId="0" applyNumberFormat="1" applyFont="1" applyFill="1" applyAlignment="1">
      <alignment vertical="center"/>
    </xf>
    <xf numFmtId="49" fontId="26" fillId="16" borderId="10" xfId="0" applyNumberFormat="1" applyFont="1" applyFill="1" applyBorder="1" applyAlignment="1" applyProtection="1">
      <alignment horizontal="left" vertical="center"/>
      <protection/>
    </xf>
    <xf numFmtId="49" fontId="26" fillId="16" borderId="12" xfId="0" applyNumberFormat="1" applyFont="1" applyFill="1" applyBorder="1" applyAlignment="1" applyProtection="1">
      <alignment horizontal="left" vertical="center"/>
      <protection/>
    </xf>
    <xf numFmtId="0" fontId="24" fillId="0" borderId="10" xfId="44" applyFont="1" applyFill="1" applyBorder="1" applyAlignment="1" quotePrefix="1">
      <alignment horizontal="center" vertical="center" wrapText="1"/>
      <protection/>
    </xf>
    <xf numFmtId="0" fontId="27" fillId="0" borderId="10" xfId="0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3" fontId="26" fillId="0" borderId="10" xfId="0" applyNumberFormat="1" applyFont="1" applyFill="1" applyBorder="1" applyAlignment="1" applyProtection="1">
      <alignment horizontal="left" vertical="center"/>
      <protection/>
    </xf>
    <xf numFmtId="0" fontId="26" fillId="0" borderId="10" xfId="0" applyFont="1" applyFill="1" applyBorder="1" applyAlignment="1">
      <alignment vertical="center"/>
    </xf>
    <xf numFmtId="0" fontId="24" fillId="27" borderId="10" xfId="44" applyFont="1" applyFill="1" applyBorder="1" applyAlignment="1" quotePrefix="1">
      <alignment horizontal="center" vertical="center" wrapText="1"/>
      <protection/>
    </xf>
    <xf numFmtId="0" fontId="30" fillId="27" borderId="10" xfId="0" applyFont="1" applyFill="1" applyBorder="1" applyAlignment="1" quotePrefix="1">
      <alignment horizontal="center" vertical="center" wrapText="1"/>
    </xf>
    <xf numFmtId="1" fontId="21" fillId="0" borderId="10" xfId="46" applyNumberFormat="1" applyFont="1" applyFill="1" applyBorder="1" applyAlignment="1" applyProtection="1" quotePrefix="1">
      <alignment horizontal="left" vertical="center"/>
      <protection locked="0"/>
    </xf>
    <xf numFmtId="0" fontId="21" fillId="0" borderId="10" xfId="47" applyFont="1" applyFill="1" applyBorder="1" applyAlignment="1" quotePrefix="1">
      <alignment horizontal="left" vertical="center"/>
      <protection/>
    </xf>
    <xf numFmtId="0" fontId="21" fillId="27" borderId="10" xfId="46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43" fontId="26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right" vertical="center"/>
    </xf>
    <xf numFmtId="0" fontId="23" fillId="0" borderId="0" xfId="0" applyFont="1" applyAlignment="1">
      <alignment/>
    </xf>
    <xf numFmtId="0" fontId="33" fillId="0" borderId="10" xfId="0" applyFont="1" applyBorder="1" applyAlignment="1">
      <alignment horizontal="center" vertical="center"/>
    </xf>
    <xf numFmtId="0" fontId="24" fillId="0" borderId="18" xfId="0" applyFont="1" applyFill="1" applyBorder="1" applyAlignment="1">
      <alignment horizontal="left" vertical="center"/>
    </xf>
    <xf numFmtId="195" fontId="24" fillId="0" borderId="10" xfId="58" applyNumberFormat="1" applyFont="1" applyBorder="1" applyAlignment="1">
      <alignment vertic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 vertical="center"/>
    </xf>
    <xf numFmtId="195" fontId="23" fillId="0" borderId="10" xfId="58" applyNumberFormat="1" applyFont="1" applyBorder="1" applyAlignment="1">
      <alignment horizontal="right" vertical="center"/>
    </xf>
    <xf numFmtId="195" fontId="23" fillId="0" borderId="10" xfId="58" applyNumberFormat="1" applyFont="1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187" fontId="24" fillId="0" borderId="10" xfId="0" applyNumberFormat="1" applyFont="1" applyBorder="1" applyAlignment="1">
      <alignment horizontal="center" vertical="center"/>
    </xf>
    <xf numFmtId="43" fontId="0" fillId="0" borderId="0" xfId="0" applyNumberFormat="1" applyFont="1" applyFill="1" applyAlignment="1">
      <alignment/>
    </xf>
    <xf numFmtId="0" fontId="0" fillId="0" borderId="0" xfId="0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7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 quotePrefix="1">
      <alignment horizontal="center" vertical="center"/>
    </xf>
    <xf numFmtId="177" fontId="23" fillId="0" borderId="10" xfId="58" applyNumberFormat="1" applyFont="1" applyBorder="1" applyAlignment="1">
      <alignment vertical="center"/>
    </xf>
    <xf numFmtId="0" fontId="21" fillId="0" borderId="10" xfId="47" applyFont="1" applyBorder="1" applyAlignment="1">
      <alignment vertical="center"/>
      <protection/>
    </xf>
    <xf numFmtId="0" fontId="37" fillId="0" borderId="0" xfId="0" applyFont="1" applyAlignment="1">
      <alignment horizontal="center"/>
    </xf>
    <xf numFmtId="0" fontId="31" fillId="27" borderId="0" xfId="0" applyFont="1" applyFill="1" applyAlignment="1">
      <alignment horizontal="center" wrapText="1"/>
    </xf>
    <xf numFmtId="0" fontId="21" fillId="27" borderId="0" xfId="0" applyFont="1" applyFill="1" applyAlignment="1">
      <alignment horizontal="center" wrapText="1"/>
    </xf>
    <xf numFmtId="0" fontId="31" fillId="0" borderId="10" xfId="0" applyFont="1" applyFill="1" applyBorder="1" applyAlignment="1">
      <alignment/>
    </xf>
    <xf numFmtId="0" fontId="0" fillId="0" borderId="0" xfId="0" applyFont="1" applyFill="1" applyAlignment="1" quotePrefix="1">
      <alignment horizontal="fill" vertical="center"/>
    </xf>
    <xf numFmtId="3" fontId="21" fillId="0" borderId="12" xfId="47" applyNumberFormat="1" applyFont="1" applyFill="1" applyBorder="1" applyAlignment="1" applyProtection="1">
      <alignment vertical="center"/>
      <protection/>
    </xf>
    <xf numFmtId="0" fontId="21" fillId="0" borderId="12" xfId="47" applyFont="1" applyFill="1" applyBorder="1" applyAlignment="1">
      <alignment vertical="center"/>
      <protection/>
    </xf>
    <xf numFmtId="3" fontId="21" fillId="22" borderId="10" xfId="47" applyNumberFormat="1" applyFont="1" applyFill="1" applyBorder="1" applyAlignment="1">
      <alignment vertical="center"/>
      <protection/>
    </xf>
    <xf numFmtId="177" fontId="24" fillId="0" borderId="10" xfId="58" applyNumberFormat="1" applyFont="1" applyBorder="1" applyAlignment="1">
      <alignment vertical="center"/>
    </xf>
    <xf numFmtId="0" fontId="26" fillId="0" borderId="10" xfId="0" applyNumberFormat="1" applyFont="1" applyFill="1" applyBorder="1" applyAlignment="1" applyProtection="1">
      <alignment horizontal="right" vertical="center"/>
      <protection/>
    </xf>
    <xf numFmtId="3" fontId="21" fillId="0" borderId="10" xfId="46" applyNumberFormat="1" applyFont="1" applyFill="1" applyBorder="1" applyAlignment="1" applyProtection="1" quotePrefix="1">
      <alignment horizontal="left" vertical="center"/>
      <protection/>
    </xf>
    <xf numFmtId="0" fontId="21" fillId="0" borderId="10" xfId="46" applyFont="1" applyBorder="1" applyAlignment="1" quotePrefix="1">
      <alignment horizontal="left" vertical="center"/>
      <protection/>
    </xf>
    <xf numFmtId="0" fontId="27" fillId="0" borderId="10" xfId="0" applyFont="1" applyFill="1" applyBorder="1" applyAlignment="1" quotePrefix="1">
      <alignment horizontal="center" vertical="center" wrapText="1"/>
    </xf>
    <xf numFmtId="0" fontId="26" fillId="25" borderId="10" xfId="0" applyFont="1" applyFill="1" applyBorder="1" applyAlignment="1">
      <alignment vertical="center"/>
    </xf>
    <xf numFmtId="0" fontId="26" fillId="27" borderId="10" xfId="0" applyFont="1" applyFill="1" applyBorder="1" applyAlignment="1">
      <alignment vertical="center"/>
    </xf>
    <xf numFmtId="183" fontId="28" fillId="0" borderId="0" xfId="0" applyNumberFormat="1" applyFont="1" applyAlignment="1">
      <alignment/>
    </xf>
    <xf numFmtId="183" fontId="26" fillId="0" borderId="0" xfId="0" applyNumberFormat="1" applyFont="1" applyAlignment="1">
      <alignment horizontal="center"/>
    </xf>
    <xf numFmtId="0" fontId="28" fillId="0" borderId="0" xfId="0" applyNumberFormat="1" applyFont="1" applyAlignment="1">
      <alignment/>
    </xf>
    <xf numFmtId="183" fontId="28" fillId="24" borderId="0" xfId="0" applyNumberFormat="1" applyFont="1" applyFill="1" applyAlignment="1">
      <alignment/>
    </xf>
    <xf numFmtId="0" fontId="26" fillId="16" borderId="12" xfId="0" applyNumberFormat="1" applyFont="1" applyFill="1" applyBorder="1" applyAlignment="1" applyProtection="1" quotePrefix="1">
      <alignment horizontal="left" vertical="center"/>
      <protection/>
    </xf>
    <xf numFmtId="3" fontId="26" fillId="28" borderId="10" xfId="0" applyNumberFormat="1" applyFont="1" applyFill="1" applyBorder="1" applyAlignment="1" applyProtection="1">
      <alignment horizontal="right" vertical="center"/>
      <protection/>
    </xf>
    <xf numFmtId="3" fontId="26" fillId="29" borderId="10" xfId="0" applyNumberFormat="1" applyFont="1" applyFill="1" applyBorder="1" applyAlignment="1" applyProtection="1">
      <alignment horizontal="right" vertical="center"/>
      <protection/>
    </xf>
    <xf numFmtId="3" fontId="26" fillId="29" borderId="10" xfId="0" applyNumberFormat="1" applyFont="1" applyFill="1" applyBorder="1" applyAlignment="1" applyProtection="1">
      <alignment horizontal="right" vertical="center" wrapText="1"/>
      <protection/>
    </xf>
    <xf numFmtId="0" fontId="27" fillId="16" borderId="12" xfId="0" applyNumberFormat="1" applyFont="1" applyFill="1" applyBorder="1" applyAlignment="1" applyProtection="1">
      <alignment vertical="center"/>
      <protection/>
    </xf>
    <xf numFmtId="198" fontId="28" fillId="0" borderId="0" xfId="58" applyNumberFormat="1" applyFont="1" applyAlignment="1">
      <alignment/>
    </xf>
    <xf numFmtId="0" fontId="21" fillId="0" borderId="10" xfId="47" applyFont="1" applyBorder="1" applyAlignment="1" quotePrefix="1">
      <alignment horizontal="left" vertical="center"/>
      <protection/>
    </xf>
    <xf numFmtId="3" fontId="21" fillId="0" borderId="10" xfId="45" applyNumberFormat="1" applyFont="1" applyFill="1" applyBorder="1" applyAlignment="1" applyProtection="1" quotePrefix="1">
      <alignment horizontal="left" vertical="center"/>
      <protection/>
    </xf>
    <xf numFmtId="0" fontId="21" fillId="0" borderId="10" xfId="47" applyFont="1" applyFill="1" applyBorder="1" applyAlignment="1" quotePrefix="1">
      <alignment horizontal="left" vertical="center"/>
      <protection/>
    </xf>
    <xf numFmtId="3" fontId="21" fillId="30" borderId="10" xfId="47" applyNumberFormat="1" applyFont="1" applyFill="1" applyBorder="1" applyAlignment="1" applyProtection="1" quotePrefix="1">
      <alignment horizontal="left" vertical="center"/>
      <protection/>
    </xf>
    <xf numFmtId="0" fontId="21" fillId="30" borderId="10" xfId="47" applyFont="1" applyFill="1" applyBorder="1" applyAlignment="1">
      <alignment horizontal="left" vertical="center"/>
      <protection/>
    </xf>
    <xf numFmtId="0" fontId="21" fillId="30" borderId="10" xfId="47" applyFont="1" applyFill="1" applyBorder="1" applyAlignment="1" quotePrefix="1">
      <alignment horizontal="left" vertical="center"/>
      <protection/>
    </xf>
    <xf numFmtId="0" fontId="21" fillId="0" borderId="10" xfId="47" applyFont="1" applyFill="1" applyBorder="1" applyAlignment="1">
      <alignment horizontal="left" vertical="center"/>
      <protection/>
    </xf>
    <xf numFmtId="0" fontId="27" fillId="0" borderId="0" xfId="0" applyFont="1" applyFill="1" applyAlignment="1">
      <alignment vertical="center"/>
    </xf>
    <xf numFmtId="3" fontId="26" fillId="0" borderId="10" xfId="0" applyNumberFormat="1" applyFont="1" applyFill="1" applyBorder="1" applyAlignment="1" applyProtection="1">
      <alignment vertical="center"/>
      <protection/>
    </xf>
    <xf numFmtId="0" fontId="26" fillId="0" borderId="0" xfId="0" applyFont="1" applyFill="1" applyAlignment="1">
      <alignment/>
    </xf>
    <xf numFmtId="3" fontId="26" fillId="0" borderId="10" xfId="0" applyNumberFormat="1" applyFont="1" applyFill="1" applyBorder="1" applyAlignment="1" applyProtection="1">
      <alignment horizontal="left" vertical="center"/>
      <protection/>
    </xf>
    <xf numFmtId="3" fontId="26" fillId="0" borderId="10" xfId="0" applyNumberFormat="1" applyFont="1" applyFill="1" applyBorder="1" applyAlignment="1" applyProtection="1" quotePrefix="1">
      <alignment horizontal="left" vertical="center"/>
      <protection/>
    </xf>
    <xf numFmtId="0" fontId="26" fillId="0" borderId="10" xfId="0" applyFont="1" applyBorder="1" applyAlignment="1">
      <alignment horizontal="left" vertical="center" wrapText="1"/>
    </xf>
    <xf numFmtId="0" fontId="27" fillId="0" borderId="10" xfId="0" applyFont="1" applyFill="1" applyBorder="1" applyAlignment="1">
      <alignment horizontal="distributed" vertical="center"/>
    </xf>
    <xf numFmtId="3" fontId="21" fillId="0" borderId="10" xfId="47" applyNumberFormat="1" applyFont="1" applyFill="1" applyBorder="1" applyAlignment="1" applyProtection="1" quotePrefix="1">
      <alignment horizontal="left" vertical="center"/>
      <protection/>
    </xf>
    <xf numFmtId="3" fontId="32" fillId="0" borderId="10" xfId="46" applyNumberFormat="1" applyFont="1" applyFill="1" applyBorder="1" applyAlignment="1" applyProtection="1" quotePrefix="1">
      <alignment horizontal="left" vertical="center"/>
      <protection/>
    </xf>
    <xf numFmtId="0" fontId="21" fillId="0" borderId="0" xfId="0" applyFont="1" applyAlignment="1">
      <alignment/>
    </xf>
    <xf numFmtId="0" fontId="31" fillId="27" borderId="0" xfId="0" applyFont="1" applyFill="1" applyAlignment="1">
      <alignment/>
    </xf>
    <xf numFmtId="3" fontId="21" fillId="0" borderId="10" xfId="46" applyNumberFormat="1" applyFont="1" applyFill="1" applyBorder="1" applyAlignment="1" applyProtection="1" quotePrefix="1">
      <alignment horizontal="left" vertical="center"/>
      <protection/>
    </xf>
    <xf numFmtId="0" fontId="21" fillId="0" borderId="10" xfId="46" applyNumberFormat="1" applyFont="1" applyFill="1" applyBorder="1" applyAlignment="1" applyProtection="1" quotePrefix="1">
      <alignment horizontal="left" vertical="center"/>
      <protection locked="0"/>
    </xf>
    <xf numFmtId="3" fontId="26" fillId="31" borderId="10" xfId="0" applyNumberFormat="1" applyFont="1" applyFill="1" applyBorder="1" applyAlignment="1" applyProtection="1">
      <alignment horizontal="left" vertical="center"/>
      <protection/>
    </xf>
    <xf numFmtId="3" fontId="26" fillId="31" borderId="10" xfId="0" applyNumberFormat="1" applyFont="1" applyFill="1" applyBorder="1" applyAlignment="1" applyProtection="1" quotePrefix="1">
      <alignment horizontal="left" vertical="center"/>
      <protection/>
    </xf>
    <xf numFmtId="0" fontId="22" fillId="0" borderId="0" xfId="44" applyFont="1" applyFill="1" applyAlignment="1" quotePrefix="1">
      <alignment horizontal="center" vertical="center"/>
      <protection/>
    </xf>
    <xf numFmtId="0" fontId="22" fillId="0" borderId="0" xfId="44" applyFont="1" applyFill="1" applyAlignment="1">
      <alignment horizontal="center" vertical="center"/>
      <protection/>
    </xf>
    <xf numFmtId="0" fontId="0" fillId="0" borderId="19" xfId="44" applyFill="1" applyBorder="1" applyAlignment="1">
      <alignment horizontal="left" vertical="center" wrapText="1"/>
      <protection/>
    </xf>
    <xf numFmtId="0" fontId="0" fillId="0" borderId="19" xfId="44" applyFont="1" applyFill="1" applyBorder="1" applyAlignment="1">
      <alignment horizontal="left" vertical="center" wrapText="1"/>
      <protection/>
    </xf>
    <xf numFmtId="0" fontId="25" fillId="0" borderId="12" xfId="46" applyFont="1" applyFill="1" applyBorder="1" applyAlignment="1">
      <alignment horizontal="distributed" vertical="center"/>
      <protection/>
    </xf>
    <xf numFmtId="0" fontId="25" fillId="0" borderId="11" xfId="46" applyFont="1" applyFill="1" applyBorder="1" applyAlignment="1">
      <alignment horizontal="distributed" vertical="center"/>
      <protection/>
    </xf>
    <xf numFmtId="0" fontId="25" fillId="0" borderId="12" xfId="46" applyFont="1" applyFill="1" applyBorder="1" applyAlignment="1">
      <alignment horizontal="center" vertical="center"/>
      <protection/>
    </xf>
    <xf numFmtId="0" fontId="25" fillId="0" borderId="11" xfId="46" applyFont="1" applyFill="1" applyBorder="1" applyAlignment="1">
      <alignment horizontal="center" vertical="center"/>
      <protection/>
    </xf>
    <xf numFmtId="0" fontId="25" fillId="0" borderId="13" xfId="46" applyFont="1" applyFill="1" applyBorder="1" applyAlignment="1">
      <alignment horizontal="center" vertical="center"/>
      <protection/>
    </xf>
    <xf numFmtId="0" fontId="22" fillId="0" borderId="0" xfId="46" applyFont="1" applyFill="1" applyAlignment="1" quotePrefix="1">
      <alignment horizontal="center" vertical="center"/>
      <protection/>
    </xf>
    <xf numFmtId="0" fontId="26" fillId="0" borderId="20" xfId="46" applyFont="1" applyFill="1" applyBorder="1" applyAlignment="1">
      <alignment horizontal="right" vertical="center"/>
      <protection/>
    </xf>
    <xf numFmtId="0" fontId="22" fillId="0" borderId="0" xfId="0" applyFont="1" applyFill="1" applyAlignment="1" quotePrefix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7" fillId="16" borderId="14" xfId="0" applyNumberFormat="1" applyFont="1" applyFill="1" applyBorder="1" applyAlignment="1" applyProtection="1">
      <alignment horizontal="center" vertical="center" wrapText="1"/>
      <protection/>
    </xf>
    <xf numFmtId="0" fontId="27" fillId="16" borderId="15" xfId="0" applyNumberFormat="1" applyFont="1" applyFill="1" applyBorder="1" applyAlignment="1" applyProtection="1">
      <alignment horizontal="center" vertical="center" wrapText="1"/>
      <protection/>
    </xf>
    <xf numFmtId="0" fontId="27" fillId="32" borderId="21" xfId="0" applyNumberFormat="1" applyFont="1" applyFill="1" applyBorder="1" applyAlignment="1" applyProtection="1" quotePrefix="1">
      <alignment horizontal="center" vertical="center" wrapText="1"/>
      <protection/>
    </xf>
    <xf numFmtId="0" fontId="27" fillId="32" borderId="10" xfId="0" applyNumberFormat="1" applyFont="1" applyFill="1" applyBorder="1" applyAlignment="1" applyProtection="1">
      <alignment horizontal="center" vertical="center" wrapText="1"/>
      <protection/>
    </xf>
    <xf numFmtId="0" fontId="27" fillId="32" borderId="15" xfId="0" applyNumberFormat="1" applyFont="1" applyFill="1" applyBorder="1" applyAlignment="1" applyProtection="1">
      <alignment horizontal="center" vertical="center" wrapText="1"/>
      <protection/>
    </xf>
    <xf numFmtId="0" fontId="27" fillId="16" borderId="14" xfId="0" applyNumberFormat="1" applyFont="1" applyFill="1" applyBorder="1" applyAlignment="1" applyProtection="1" quotePrefix="1">
      <alignment horizontal="center" vertical="center" wrapText="1"/>
      <protection/>
    </xf>
    <xf numFmtId="0" fontId="29" fillId="0" borderId="0" xfId="0" applyNumberFormat="1" applyFont="1" applyFill="1" applyAlignment="1" applyProtection="1" quotePrefix="1">
      <alignment horizontal="center" vertical="center"/>
      <protection/>
    </xf>
    <xf numFmtId="0" fontId="29" fillId="0" borderId="0" xfId="0" applyNumberFormat="1" applyFont="1" applyFill="1" applyAlignment="1" applyProtection="1">
      <alignment horizontal="center" vertical="center"/>
      <protection/>
    </xf>
    <xf numFmtId="0" fontId="26" fillId="0" borderId="20" xfId="0" applyNumberFormat="1" applyFont="1" applyFill="1" applyBorder="1" applyAlignment="1" applyProtection="1">
      <alignment horizontal="right" vertical="center"/>
      <protection/>
    </xf>
    <xf numFmtId="0" fontId="27" fillId="16" borderId="10" xfId="0" applyNumberFormat="1" applyFont="1" applyFill="1" applyBorder="1" applyAlignment="1" applyProtection="1">
      <alignment horizontal="center" vertical="center" wrapText="1"/>
      <protection/>
    </xf>
    <xf numFmtId="0" fontId="27" fillId="16" borderId="14" xfId="0" applyNumberFormat="1" applyFont="1" applyFill="1" applyBorder="1" applyAlignment="1" applyProtection="1">
      <alignment horizontal="center" vertical="center"/>
      <protection/>
    </xf>
    <xf numFmtId="0" fontId="27" fillId="16" borderId="10" xfId="0" applyNumberFormat="1" applyFont="1" applyFill="1" applyBorder="1" applyAlignment="1" applyProtection="1">
      <alignment horizontal="center" vertical="center"/>
      <protection/>
    </xf>
    <xf numFmtId="0" fontId="27" fillId="16" borderId="17" xfId="0" applyNumberFormat="1" applyFont="1" applyFill="1" applyBorder="1" applyAlignment="1" applyProtection="1">
      <alignment horizontal="center" vertical="center" wrapText="1"/>
      <protection/>
    </xf>
    <xf numFmtId="0" fontId="27" fillId="16" borderId="16" xfId="0" applyNumberFormat="1" applyFont="1" applyFill="1" applyBorder="1" applyAlignment="1" applyProtection="1">
      <alignment horizontal="center" vertical="center" wrapText="1"/>
      <protection/>
    </xf>
    <xf numFmtId="0" fontId="27" fillId="27" borderId="14" xfId="0" applyNumberFormat="1" applyFont="1" applyFill="1" applyBorder="1" applyAlignment="1" applyProtection="1" quotePrefix="1">
      <alignment horizontal="center" vertical="center" wrapText="1"/>
      <protection/>
    </xf>
    <xf numFmtId="0" fontId="27" fillId="27" borderId="15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47" applyFont="1" applyFill="1" applyAlignment="1" quotePrefix="1">
      <alignment horizontal="center" vertical="center"/>
      <protection/>
    </xf>
    <xf numFmtId="0" fontId="22" fillId="0" borderId="0" xfId="47" applyFont="1" applyFill="1" applyAlignment="1">
      <alignment horizontal="center" vertical="center"/>
      <protection/>
    </xf>
    <xf numFmtId="0" fontId="30" fillId="0" borderId="12" xfId="47" applyFont="1" applyFill="1" applyBorder="1" applyAlignment="1">
      <alignment horizontal="distributed" vertical="center"/>
      <protection/>
    </xf>
    <xf numFmtId="0" fontId="30" fillId="0" borderId="11" xfId="47" applyFont="1" applyFill="1" applyBorder="1" applyAlignment="1">
      <alignment horizontal="distributed" vertical="center"/>
      <protection/>
    </xf>
    <xf numFmtId="0" fontId="30" fillId="0" borderId="12" xfId="47" applyFont="1" applyFill="1" applyBorder="1" applyAlignment="1">
      <alignment horizontal="center" vertical="center"/>
      <protection/>
    </xf>
    <xf numFmtId="0" fontId="30" fillId="0" borderId="11" xfId="47" applyFont="1" applyFill="1" applyBorder="1" applyAlignment="1">
      <alignment horizontal="center" vertical="center"/>
      <protection/>
    </xf>
    <xf numFmtId="0" fontId="30" fillId="0" borderId="13" xfId="47" applyFont="1" applyFill="1" applyBorder="1" applyAlignment="1">
      <alignment horizontal="center" vertical="center"/>
      <protection/>
    </xf>
    <xf numFmtId="0" fontId="27" fillId="0" borderId="15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27" borderId="15" xfId="0" applyFont="1" applyFill="1" applyBorder="1" applyAlignment="1" quotePrefix="1">
      <alignment horizontal="center" vertical="center" wrapText="1"/>
    </xf>
    <xf numFmtId="0" fontId="27" fillId="27" borderId="14" xfId="0" applyFont="1" applyFill="1" applyBorder="1" applyAlignment="1">
      <alignment horizontal="center" vertical="center" wrapText="1"/>
    </xf>
    <xf numFmtId="0" fontId="26" fillId="27" borderId="14" xfId="0" applyFont="1" applyFill="1" applyBorder="1" applyAlignment="1">
      <alignment horizontal="center" vertical="center"/>
    </xf>
    <xf numFmtId="0" fontId="26" fillId="27" borderId="14" xfId="0" applyFont="1" applyFill="1" applyBorder="1" applyAlignment="1">
      <alignment horizont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wrapText="1"/>
    </xf>
    <xf numFmtId="0" fontId="26" fillId="0" borderId="14" xfId="0" applyFont="1" applyFill="1" applyBorder="1" applyAlignment="1">
      <alignment horizontal="center" wrapText="1"/>
    </xf>
    <xf numFmtId="0" fontId="26" fillId="0" borderId="14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34" fillId="0" borderId="0" xfId="0" applyFont="1" applyAlignment="1" quotePrefix="1">
      <alignment horizontal="center" vertical="center"/>
    </xf>
    <xf numFmtId="0" fontId="34" fillId="0" borderId="0" xfId="0" applyFont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7" fillId="0" borderId="16" xfId="0" applyFont="1" applyBorder="1" applyAlignment="1" quotePrefix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2" fillId="0" borderId="0" xfId="0" applyFont="1" applyAlignment="1" quotePrefix="1">
      <alignment horizontal="center" vertical="center"/>
    </xf>
    <xf numFmtId="0" fontId="22" fillId="0" borderId="0" xfId="0" applyFont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4" xfId="43"/>
    <cellStyle name="常规_Sheet1" xfId="44"/>
    <cellStyle name="常规_Sheet10" xfId="45"/>
    <cellStyle name="常规_Sheet3" xfId="46"/>
    <cellStyle name="常规_Sheet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30"/>
  <sheetViews>
    <sheetView zoomScalePageLayoutView="0" workbookViewId="0" topLeftCell="A1">
      <selection activeCell="J9" sqref="J9"/>
    </sheetView>
  </sheetViews>
  <sheetFormatPr defaultColWidth="9.00390625" defaultRowHeight="14.25"/>
  <cols>
    <col min="1" max="1" width="31.50390625" style="0" customWidth="1"/>
    <col min="2" max="2" width="12.625" style="0" customWidth="1"/>
    <col min="3" max="3" width="10.375" style="0" customWidth="1"/>
    <col min="4" max="5" width="11.25390625" style="0" customWidth="1"/>
    <col min="6" max="6" width="11.375" style="0" customWidth="1"/>
  </cols>
  <sheetData>
    <row r="1" spans="1:6" ht="20.25">
      <c r="A1" s="222" t="s">
        <v>834</v>
      </c>
      <c r="B1" s="223"/>
      <c r="C1" s="223"/>
      <c r="D1" s="223"/>
      <c r="E1" s="223"/>
      <c r="F1" s="223"/>
    </row>
    <row r="2" spans="1:6" ht="14.25">
      <c r="A2" s="93"/>
      <c r="B2" s="1"/>
      <c r="C2" s="1"/>
      <c r="D2" s="1"/>
      <c r="E2" s="1"/>
      <c r="F2" s="2" t="s">
        <v>445</v>
      </c>
    </row>
    <row r="3" spans="1:6" ht="46.5" customHeight="1">
      <c r="A3" s="124" t="s">
        <v>564</v>
      </c>
      <c r="B3" s="131" t="s">
        <v>761</v>
      </c>
      <c r="C3" s="131" t="s">
        <v>835</v>
      </c>
      <c r="D3" s="125" t="s">
        <v>565</v>
      </c>
      <c r="E3" s="138" t="s">
        <v>770</v>
      </c>
      <c r="F3" s="125" t="s">
        <v>566</v>
      </c>
    </row>
    <row r="4" spans="1:6" ht="19.5" customHeight="1">
      <c r="A4" s="9" t="s">
        <v>367</v>
      </c>
      <c r="B4" s="9">
        <f>SUM(B5:B20)</f>
        <v>16298</v>
      </c>
      <c r="C4" s="9">
        <f>SUM(C5:C20)</f>
        <v>17621</v>
      </c>
      <c r="D4" s="9">
        <f>SUM(D5:D20)</f>
        <v>-3323</v>
      </c>
      <c r="E4" s="9">
        <f>SUM(E5:E20)</f>
        <v>14298</v>
      </c>
      <c r="F4" s="11">
        <f>IF(B4=0,,SUM(E4/B4*100)-100)</f>
        <v>-12.271444348999879</v>
      </c>
    </row>
    <row r="5" spans="1:6" ht="19.5" customHeight="1">
      <c r="A5" s="3" t="s">
        <v>368</v>
      </c>
      <c r="B5" s="3">
        <v>6913</v>
      </c>
      <c r="C5" s="3">
        <v>7390</v>
      </c>
      <c r="D5" s="3">
        <f>E5-C5</f>
        <v>-751</v>
      </c>
      <c r="E5" s="3">
        <v>6639</v>
      </c>
      <c r="F5" s="11">
        <f>IF(B5=0,,SUM(E5/B5*100)-100)</f>
        <v>-3.9635469405467916</v>
      </c>
    </row>
    <row r="6" spans="1:6" ht="19.5" customHeight="1">
      <c r="A6" s="3" t="s">
        <v>369</v>
      </c>
      <c r="B6" s="3">
        <v>73</v>
      </c>
      <c r="C6" s="3">
        <v>27</v>
      </c>
      <c r="D6" s="3">
        <f aca="true" t="shared" si="0" ref="D6:D20">E6-C6</f>
        <v>-27</v>
      </c>
      <c r="E6" s="3"/>
      <c r="F6" s="11">
        <f aca="true" t="shared" si="1" ref="F6:F29">IF(B6=0,,SUM(E6/B6*100)-100)</f>
        <v>-100</v>
      </c>
    </row>
    <row r="7" spans="1:6" ht="19.5" customHeight="1">
      <c r="A7" s="3" t="s">
        <v>370</v>
      </c>
      <c r="B7" s="3">
        <v>1701</v>
      </c>
      <c r="C7" s="3">
        <v>1890</v>
      </c>
      <c r="D7" s="3">
        <f t="shared" si="0"/>
        <v>-308</v>
      </c>
      <c r="E7" s="3">
        <v>1582</v>
      </c>
      <c r="F7" s="11">
        <f t="shared" si="1"/>
        <v>-6.995884773662553</v>
      </c>
    </row>
    <row r="8" spans="1:6" ht="19.5" customHeight="1">
      <c r="A8" s="3" t="s">
        <v>371</v>
      </c>
      <c r="B8" s="3"/>
      <c r="C8" s="3"/>
      <c r="D8" s="3">
        <f t="shared" si="0"/>
        <v>0</v>
      </c>
      <c r="E8" s="3"/>
      <c r="F8" s="11">
        <f t="shared" si="1"/>
        <v>0</v>
      </c>
    </row>
    <row r="9" spans="1:6" ht="19.5" customHeight="1">
      <c r="A9" s="3" t="s">
        <v>372</v>
      </c>
      <c r="B9" s="3">
        <v>645</v>
      </c>
      <c r="C9" s="3">
        <v>525</v>
      </c>
      <c r="D9" s="3">
        <f t="shared" si="0"/>
        <v>-199</v>
      </c>
      <c r="E9" s="3">
        <v>326</v>
      </c>
      <c r="F9" s="11">
        <f t="shared" si="1"/>
        <v>-49.457364341085274</v>
      </c>
    </row>
    <row r="10" spans="1:6" ht="19.5" customHeight="1">
      <c r="A10" s="3" t="s">
        <v>373</v>
      </c>
      <c r="B10" s="3">
        <v>79</v>
      </c>
      <c r="C10" s="3">
        <v>85</v>
      </c>
      <c r="D10" s="3">
        <f t="shared" si="0"/>
        <v>5</v>
      </c>
      <c r="E10" s="3">
        <v>90</v>
      </c>
      <c r="F10" s="11">
        <f t="shared" si="1"/>
        <v>13.924050632911403</v>
      </c>
    </row>
    <row r="11" spans="1:6" ht="19.5" customHeight="1">
      <c r="A11" s="3" t="s">
        <v>374</v>
      </c>
      <c r="B11" s="3">
        <v>1109</v>
      </c>
      <c r="C11" s="3">
        <v>1100</v>
      </c>
      <c r="D11" s="3">
        <f t="shared" si="0"/>
        <v>-165</v>
      </c>
      <c r="E11" s="3">
        <v>935</v>
      </c>
      <c r="F11" s="11">
        <f t="shared" si="1"/>
        <v>-15.689810640216407</v>
      </c>
    </row>
    <row r="12" spans="1:6" ht="19.5" customHeight="1">
      <c r="A12" s="3" t="s">
        <v>375</v>
      </c>
      <c r="B12" s="3">
        <v>575</v>
      </c>
      <c r="C12" s="3">
        <v>650</v>
      </c>
      <c r="D12" s="3">
        <f t="shared" si="0"/>
        <v>55</v>
      </c>
      <c r="E12" s="3">
        <v>705</v>
      </c>
      <c r="F12" s="11">
        <f t="shared" si="1"/>
        <v>22.60869565217392</v>
      </c>
    </row>
    <row r="13" spans="1:6" ht="19.5" customHeight="1">
      <c r="A13" s="3" t="s">
        <v>376</v>
      </c>
      <c r="B13" s="3">
        <v>259</v>
      </c>
      <c r="C13" s="3">
        <v>265</v>
      </c>
      <c r="D13" s="3">
        <f t="shared" si="0"/>
        <v>-12</v>
      </c>
      <c r="E13" s="3">
        <v>253</v>
      </c>
      <c r="F13" s="11">
        <f t="shared" si="1"/>
        <v>-2.3166023166023137</v>
      </c>
    </row>
    <row r="14" spans="1:6" ht="19.5" customHeight="1">
      <c r="A14" s="3" t="s">
        <v>377</v>
      </c>
      <c r="B14" s="3">
        <v>118</v>
      </c>
      <c r="C14" s="3">
        <v>150</v>
      </c>
      <c r="D14" s="3">
        <f t="shared" si="0"/>
        <v>10</v>
      </c>
      <c r="E14" s="3">
        <v>160</v>
      </c>
      <c r="F14" s="11">
        <f t="shared" si="1"/>
        <v>35.59322033898303</v>
      </c>
    </row>
    <row r="15" spans="1:6" ht="19.5" customHeight="1">
      <c r="A15" s="3" t="s">
        <v>378</v>
      </c>
      <c r="B15" s="3">
        <v>1700</v>
      </c>
      <c r="C15" s="3">
        <v>1980</v>
      </c>
      <c r="D15" s="3">
        <f t="shared" si="0"/>
        <v>-759</v>
      </c>
      <c r="E15" s="3">
        <v>1221</v>
      </c>
      <c r="F15" s="11">
        <f t="shared" si="1"/>
        <v>-28.17647058823529</v>
      </c>
    </row>
    <row r="16" spans="1:6" ht="19.5" customHeight="1">
      <c r="A16" s="3" t="s">
        <v>379</v>
      </c>
      <c r="B16" s="3">
        <v>376</v>
      </c>
      <c r="C16" s="3">
        <v>406</v>
      </c>
      <c r="D16" s="3">
        <f t="shared" si="0"/>
        <v>51</v>
      </c>
      <c r="E16" s="3">
        <v>457</v>
      </c>
      <c r="F16" s="11">
        <f t="shared" si="1"/>
        <v>21.54255319148936</v>
      </c>
    </row>
    <row r="17" spans="1:6" ht="19.5" customHeight="1">
      <c r="A17" s="3" t="s">
        <v>380</v>
      </c>
      <c r="B17" s="3">
        <v>321</v>
      </c>
      <c r="C17" s="3">
        <v>650</v>
      </c>
      <c r="D17" s="3">
        <f t="shared" si="0"/>
        <v>-542</v>
      </c>
      <c r="E17" s="3">
        <v>108</v>
      </c>
      <c r="F17" s="11">
        <f t="shared" si="1"/>
        <v>-66.35514018691589</v>
      </c>
    </row>
    <row r="18" spans="1:6" ht="19.5" customHeight="1">
      <c r="A18" s="3" t="s">
        <v>381</v>
      </c>
      <c r="B18" s="3">
        <v>2427</v>
      </c>
      <c r="C18" s="3">
        <v>2500</v>
      </c>
      <c r="D18" s="3">
        <f t="shared" si="0"/>
        <v>-689</v>
      </c>
      <c r="E18" s="3">
        <v>1811</v>
      </c>
      <c r="F18" s="11">
        <f t="shared" si="1"/>
        <v>-25.38112896580141</v>
      </c>
    </row>
    <row r="19" spans="1:6" ht="19.5" customHeight="1">
      <c r="A19" s="3" t="s">
        <v>382</v>
      </c>
      <c r="B19" s="3"/>
      <c r="C19" s="3"/>
      <c r="D19" s="3">
        <f t="shared" si="0"/>
        <v>0</v>
      </c>
      <c r="E19" s="3"/>
      <c r="F19" s="11">
        <f t="shared" si="1"/>
        <v>0</v>
      </c>
    </row>
    <row r="20" spans="1:6" ht="19.5" customHeight="1">
      <c r="A20" s="3" t="s">
        <v>383</v>
      </c>
      <c r="B20" s="3">
        <v>2</v>
      </c>
      <c r="C20" s="3">
        <v>3</v>
      </c>
      <c r="D20" s="3">
        <f t="shared" si="0"/>
        <v>8</v>
      </c>
      <c r="E20" s="3">
        <v>11</v>
      </c>
      <c r="F20" s="11">
        <f t="shared" si="1"/>
        <v>450</v>
      </c>
    </row>
    <row r="21" spans="1:6" ht="19.5" customHeight="1">
      <c r="A21" s="9" t="s">
        <v>384</v>
      </c>
      <c r="B21" s="9">
        <f>SUM(B22:B27)</f>
        <v>6706</v>
      </c>
      <c r="C21" s="9">
        <f>SUM(C22:C27)</f>
        <v>6030</v>
      </c>
      <c r="D21" s="9">
        <f>SUM(D22:D27)</f>
        <v>21288</v>
      </c>
      <c r="E21" s="9">
        <f>SUM(E22:E27)</f>
        <v>27318</v>
      </c>
      <c r="F21" s="11">
        <f t="shared" si="1"/>
        <v>307.366537429168</v>
      </c>
    </row>
    <row r="22" spans="1:6" ht="19.5" customHeight="1">
      <c r="A22" s="3" t="s">
        <v>385</v>
      </c>
      <c r="B22" s="3">
        <v>1446</v>
      </c>
      <c r="C22" s="3">
        <v>1405</v>
      </c>
      <c r="D22" s="3">
        <f aca="true" t="shared" si="2" ref="D22:D27">E22-C22</f>
        <v>37</v>
      </c>
      <c r="E22" s="3">
        <v>1442</v>
      </c>
      <c r="F22" s="11">
        <f t="shared" si="1"/>
        <v>-0.2766251728907321</v>
      </c>
    </row>
    <row r="23" spans="1:6" ht="19.5" customHeight="1">
      <c r="A23" s="3" t="s">
        <v>386</v>
      </c>
      <c r="B23" s="3">
        <v>2537</v>
      </c>
      <c r="C23" s="3">
        <v>2430</v>
      </c>
      <c r="D23" s="3">
        <f t="shared" si="2"/>
        <v>2019</v>
      </c>
      <c r="E23" s="3">
        <v>4449</v>
      </c>
      <c r="F23" s="11">
        <f t="shared" si="1"/>
        <v>75.36460386283011</v>
      </c>
    </row>
    <row r="24" spans="1:6" ht="19.5" customHeight="1">
      <c r="A24" s="3" t="s">
        <v>387</v>
      </c>
      <c r="B24" s="3">
        <v>1515</v>
      </c>
      <c r="C24" s="3">
        <v>1150</v>
      </c>
      <c r="D24" s="3">
        <f t="shared" si="2"/>
        <v>912</v>
      </c>
      <c r="E24" s="3">
        <v>2062</v>
      </c>
      <c r="F24" s="11">
        <f t="shared" si="1"/>
        <v>36.105610561056096</v>
      </c>
    </row>
    <row r="25" spans="1:6" ht="19.5" customHeight="1">
      <c r="A25" s="3" t="s">
        <v>388</v>
      </c>
      <c r="B25" s="3">
        <v>55</v>
      </c>
      <c r="C25" s="3"/>
      <c r="D25" s="3">
        <f t="shared" si="2"/>
        <v>90</v>
      </c>
      <c r="E25" s="3">
        <v>90</v>
      </c>
      <c r="F25" s="11">
        <f t="shared" si="1"/>
        <v>63.636363636363654</v>
      </c>
    </row>
    <row r="26" spans="1:6" ht="19.5" customHeight="1">
      <c r="A26" s="3" t="s">
        <v>389</v>
      </c>
      <c r="B26" s="3">
        <v>1125</v>
      </c>
      <c r="C26" s="3">
        <v>1000</v>
      </c>
      <c r="D26" s="3">
        <f t="shared" si="2"/>
        <v>18066</v>
      </c>
      <c r="E26" s="3">
        <v>19066</v>
      </c>
      <c r="F26" s="11">
        <f t="shared" si="1"/>
        <v>1594.7555555555557</v>
      </c>
    </row>
    <row r="27" spans="1:6" ht="19.5" customHeight="1">
      <c r="A27" s="3" t="s">
        <v>390</v>
      </c>
      <c r="B27" s="3">
        <v>28</v>
      </c>
      <c r="C27" s="3">
        <v>45</v>
      </c>
      <c r="D27" s="3">
        <f t="shared" si="2"/>
        <v>164</v>
      </c>
      <c r="E27" s="3">
        <v>209</v>
      </c>
      <c r="F27" s="11">
        <f t="shared" si="1"/>
        <v>646.4285714285714</v>
      </c>
    </row>
    <row r="28" spans="1:6" ht="19.5" customHeight="1">
      <c r="A28" s="3"/>
      <c r="B28" s="3"/>
      <c r="C28" s="3"/>
      <c r="D28" s="3"/>
      <c r="E28" s="3"/>
      <c r="F28" s="11">
        <f t="shared" si="1"/>
        <v>0</v>
      </c>
    </row>
    <row r="29" spans="1:6" ht="19.5" customHeight="1">
      <c r="A29" s="10" t="s">
        <v>446</v>
      </c>
      <c r="B29" s="9">
        <f>SUM(B21+B4)</f>
        <v>23004</v>
      </c>
      <c r="C29" s="9">
        <f>SUM(C21+C4)</f>
        <v>23651</v>
      </c>
      <c r="D29" s="9">
        <f>SUM(D21+D4)</f>
        <v>17965</v>
      </c>
      <c r="E29" s="9">
        <f>SUM(E21+E4)</f>
        <v>41616</v>
      </c>
      <c r="F29" s="11">
        <f t="shared" si="1"/>
        <v>80.9076682316119</v>
      </c>
    </row>
    <row r="30" spans="1:6" ht="95.25" customHeight="1">
      <c r="A30" s="224"/>
      <c r="B30" s="225"/>
      <c r="C30" s="225"/>
      <c r="D30" s="225"/>
      <c r="E30" s="225"/>
      <c r="F30" s="225"/>
    </row>
  </sheetData>
  <sheetProtection sort="0"/>
  <mergeCells count="2">
    <mergeCell ref="A1:F1"/>
    <mergeCell ref="A30:F30"/>
  </mergeCells>
  <printOptions horizontalCentered="1"/>
  <pageMargins left="0.5511811023622047" right="0.5511811023622047" top="0.5905511811023623" bottom="0.5905511811023623" header="0.5118110236220472" footer="0.5118110236220472"/>
  <pageSetup blackAndWhite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rgb="FFFFC000"/>
  </sheetPr>
  <dimension ref="A1:O76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38.25390625" style="12" customWidth="1"/>
    <col min="2" max="2" width="10.625" style="12" customWidth="1"/>
    <col min="3" max="3" width="10.25390625" style="12" customWidth="1"/>
    <col min="4" max="4" width="8.375" style="12" customWidth="1"/>
    <col min="5" max="5" width="10.625" style="12" customWidth="1"/>
    <col min="6" max="6" width="32.125" style="12" customWidth="1"/>
    <col min="7" max="7" width="11.875" style="12" customWidth="1"/>
    <col min="8" max="8" width="10.75390625" style="12" customWidth="1"/>
    <col min="9" max="9" width="9.50390625" style="12" customWidth="1"/>
    <col min="10" max="10" width="10.375" style="12" customWidth="1"/>
    <col min="11" max="12" width="9.00390625" style="12" customWidth="1"/>
    <col min="13" max="15" width="0" style="12" hidden="1" customWidth="1"/>
    <col min="16" max="16384" width="9.00390625" style="12" customWidth="1"/>
  </cols>
  <sheetData>
    <row r="1" spans="1:10" ht="24.75" customHeight="1">
      <c r="A1" s="231" t="s">
        <v>836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ht="17.25" customHeight="1">
      <c r="A2" s="4"/>
      <c r="B2" s="4"/>
      <c r="C2" s="5"/>
      <c r="D2" s="5"/>
      <c r="E2" s="5"/>
      <c r="F2" s="5"/>
      <c r="G2" s="5"/>
      <c r="H2" s="232" t="s">
        <v>431</v>
      </c>
      <c r="I2" s="232"/>
      <c r="J2" s="232"/>
    </row>
    <row r="3" spans="1:10" ht="18" customHeight="1">
      <c r="A3" s="226" t="s">
        <v>432</v>
      </c>
      <c r="B3" s="227"/>
      <c r="C3" s="227"/>
      <c r="D3" s="13"/>
      <c r="E3" s="13"/>
      <c r="F3" s="228" t="s">
        <v>433</v>
      </c>
      <c r="G3" s="229"/>
      <c r="H3" s="229"/>
      <c r="I3" s="229"/>
      <c r="J3" s="230"/>
    </row>
    <row r="4" spans="1:10" s="127" customFormat="1" ht="30" customHeight="1">
      <c r="A4" s="63" t="s">
        <v>16</v>
      </c>
      <c r="B4" s="64" t="s">
        <v>951</v>
      </c>
      <c r="C4" s="64" t="s">
        <v>17</v>
      </c>
      <c r="D4" s="64" t="s">
        <v>416</v>
      </c>
      <c r="E4" s="126" t="s">
        <v>839</v>
      </c>
      <c r="F4" s="63" t="s">
        <v>16</v>
      </c>
      <c r="G4" s="64" t="s">
        <v>951</v>
      </c>
      <c r="H4" s="64" t="s">
        <v>17</v>
      </c>
      <c r="I4" s="64" t="s">
        <v>416</v>
      </c>
      <c r="J4" s="126" t="s">
        <v>839</v>
      </c>
    </row>
    <row r="5" spans="1:10" s="42" customFormat="1" ht="18" customHeight="1">
      <c r="A5" s="43" t="s">
        <v>0</v>
      </c>
      <c r="B5" s="44">
        <v>23004</v>
      </c>
      <c r="C5" s="44">
        <v>23651</v>
      </c>
      <c r="D5" s="44">
        <f>E5-C5</f>
        <v>17965</v>
      </c>
      <c r="E5" s="142">
        <v>41616</v>
      </c>
      <c r="F5" s="43" t="s">
        <v>1</v>
      </c>
      <c r="G5" s="46">
        <v>292053</v>
      </c>
      <c r="H5" s="46">
        <v>178745</v>
      </c>
      <c r="I5" s="46">
        <f aca="true" t="shared" si="0" ref="I5:I11">J5-H5</f>
        <v>199103</v>
      </c>
      <c r="J5" s="44">
        <f>379371-1619+96</f>
        <v>377848</v>
      </c>
    </row>
    <row r="6" spans="1:10" s="42" customFormat="1" ht="18" customHeight="1">
      <c r="A6" s="47" t="s">
        <v>123</v>
      </c>
      <c r="B6" s="44">
        <f>SUM(B7+B67+B68+B71+B74+B75)</f>
        <v>278035</v>
      </c>
      <c r="C6" s="44">
        <f>SUM(C7+C67+C68+C71+C74+C75)</f>
        <v>155572</v>
      </c>
      <c r="D6" s="44">
        <f>SUM(D7+D67+D68+D71+D74+D75)</f>
        <v>182938</v>
      </c>
      <c r="E6" s="44">
        <f>SUM(E7+E67+E68+E71+E74+E75)</f>
        <v>338510</v>
      </c>
      <c r="F6" s="47" t="s">
        <v>228</v>
      </c>
      <c r="G6" s="46">
        <f>SUM(G7+G14+G45)</f>
        <v>511</v>
      </c>
      <c r="H6" s="46">
        <f>SUM(H7+H14+H45)</f>
        <v>478</v>
      </c>
      <c r="I6" s="46">
        <f t="shared" si="0"/>
        <v>0</v>
      </c>
      <c r="J6" s="46">
        <f>SUM(J7+J14+J45)</f>
        <v>478</v>
      </c>
    </row>
    <row r="7" spans="1:10" s="42" customFormat="1" ht="18" customHeight="1">
      <c r="A7" s="48" t="s">
        <v>391</v>
      </c>
      <c r="B7" s="44">
        <f>SUM(B8+B14+B45)</f>
        <v>243276</v>
      </c>
      <c r="C7" s="44">
        <f>SUM(C8+C14+C45)</f>
        <v>147559</v>
      </c>
      <c r="D7" s="44">
        <f>SUM(D8+D14+D45)</f>
        <v>156778</v>
      </c>
      <c r="E7" s="44">
        <f>SUM(E8+E14+E45)</f>
        <v>304337</v>
      </c>
      <c r="F7" s="48" t="s">
        <v>18</v>
      </c>
      <c r="G7" s="44">
        <f>SUM(G8:G11)</f>
        <v>511</v>
      </c>
      <c r="H7" s="44">
        <f>SUM(H8:H11)</f>
        <v>478</v>
      </c>
      <c r="I7" s="46">
        <f t="shared" si="0"/>
        <v>0</v>
      </c>
      <c r="J7" s="44">
        <f>SUM(J8:J11)</f>
        <v>478</v>
      </c>
    </row>
    <row r="8" spans="1:10" s="42" customFormat="1" ht="18" customHeight="1">
      <c r="A8" s="48" t="s">
        <v>392</v>
      </c>
      <c r="B8" s="44">
        <f>SUM(B9:B13)</f>
        <v>4100</v>
      </c>
      <c r="C8" s="44">
        <f>SUM(C9:C13)</f>
        <v>4100</v>
      </c>
      <c r="D8" s="44">
        <f>SUM(D9:D13)</f>
        <v>0</v>
      </c>
      <c r="E8" s="44">
        <f>SUM(E9:E13)</f>
        <v>4100</v>
      </c>
      <c r="F8" s="49" t="s">
        <v>19</v>
      </c>
      <c r="G8" s="45"/>
      <c r="H8" s="45"/>
      <c r="I8" s="50">
        <f t="shared" si="0"/>
        <v>0</v>
      </c>
      <c r="J8" s="51"/>
    </row>
    <row r="9" spans="1:10" s="42" customFormat="1" ht="18" customHeight="1">
      <c r="A9" s="52" t="s">
        <v>762</v>
      </c>
      <c r="B9" s="45">
        <v>404</v>
      </c>
      <c r="C9" s="45">
        <v>404</v>
      </c>
      <c r="D9" s="45">
        <f>E9-C9</f>
        <v>0</v>
      </c>
      <c r="E9" s="45">
        <v>404</v>
      </c>
      <c r="F9" s="49" t="s">
        <v>20</v>
      </c>
      <c r="G9" s="45"/>
      <c r="H9" s="45"/>
      <c r="I9" s="50">
        <f t="shared" si="0"/>
        <v>0</v>
      </c>
      <c r="J9" s="45"/>
    </row>
    <row r="10" spans="1:10" s="42" customFormat="1" ht="18" customHeight="1">
      <c r="A10" s="52" t="s">
        <v>763</v>
      </c>
      <c r="B10" s="45">
        <v>197</v>
      </c>
      <c r="C10" s="45">
        <v>197</v>
      </c>
      <c r="D10" s="45">
        <f>E10-C10</f>
        <v>0</v>
      </c>
      <c r="E10" s="45">
        <v>197</v>
      </c>
      <c r="F10" s="49" t="s">
        <v>21</v>
      </c>
      <c r="G10" s="45"/>
      <c r="H10" s="45"/>
      <c r="I10" s="50">
        <f t="shared" si="0"/>
        <v>0</v>
      </c>
      <c r="J10" s="45"/>
    </row>
    <row r="11" spans="1:10" s="42" customFormat="1" ht="18" customHeight="1">
      <c r="A11" s="52" t="s">
        <v>764</v>
      </c>
      <c r="B11" s="45">
        <v>657</v>
      </c>
      <c r="C11" s="45">
        <v>657</v>
      </c>
      <c r="D11" s="45">
        <f>E11-C11</f>
        <v>0</v>
      </c>
      <c r="E11" s="45">
        <v>657</v>
      </c>
      <c r="F11" s="49" t="s">
        <v>22</v>
      </c>
      <c r="G11" s="45">
        <v>511</v>
      </c>
      <c r="H11" s="45">
        <v>478</v>
      </c>
      <c r="I11" s="50">
        <f t="shared" si="0"/>
        <v>0</v>
      </c>
      <c r="J11" s="45">
        <v>478</v>
      </c>
    </row>
    <row r="12" spans="1:10" s="42" customFormat="1" ht="18" customHeight="1">
      <c r="A12" s="52" t="s">
        <v>765</v>
      </c>
      <c r="B12" s="45">
        <v>2235</v>
      </c>
      <c r="C12" s="45">
        <v>2235</v>
      </c>
      <c r="D12" s="45">
        <f>E12-C12</f>
        <v>0</v>
      </c>
      <c r="E12" s="45">
        <v>2235</v>
      </c>
      <c r="F12" s="49"/>
      <c r="G12" s="45"/>
      <c r="H12" s="45"/>
      <c r="I12" s="50"/>
      <c r="J12" s="45"/>
    </row>
    <row r="13" spans="1:10" s="42" customFormat="1" ht="18" customHeight="1">
      <c r="A13" s="52" t="s">
        <v>393</v>
      </c>
      <c r="B13" s="45">
        <v>607</v>
      </c>
      <c r="C13" s="45">
        <v>607</v>
      </c>
      <c r="D13" s="45">
        <f>E13-C13</f>
        <v>0</v>
      </c>
      <c r="E13" s="45">
        <v>607</v>
      </c>
      <c r="F13" s="49"/>
      <c r="G13" s="45"/>
      <c r="H13" s="45"/>
      <c r="I13" s="50">
        <f aca="true" t="shared" si="1" ref="I13:I32">J13-H13</f>
        <v>0</v>
      </c>
      <c r="J13" s="45"/>
    </row>
    <row r="14" spans="1:10" s="42" customFormat="1" ht="18" customHeight="1">
      <c r="A14" s="53" t="s">
        <v>394</v>
      </c>
      <c r="B14" s="44">
        <f>SUM(B15:B44)</f>
        <v>145285</v>
      </c>
      <c r="C14" s="44">
        <f>SUM(C15:C44)</f>
        <v>136726</v>
      </c>
      <c r="D14" s="44">
        <f>SUM(D15:D44)</f>
        <v>88379</v>
      </c>
      <c r="E14" s="44">
        <f>SUM(E15:E44)</f>
        <v>225105</v>
      </c>
      <c r="F14" s="48" t="s">
        <v>23</v>
      </c>
      <c r="G14" s="44">
        <f>SUM(G15+G20+G45)</f>
        <v>0</v>
      </c>
      <c r="H14" s="44">
        <f>SUM(H15+H20+H45)</f>
        <v>0</v>
      </c>
      <c r="I14" s="46">
        <f t="shared" si="1"/>
        <v>0</v>
      </c>
      <c r="J14" s="44">
        <f>SUM(J15:J32)</f>
        <v>0</v>
      </c>
    </row>
    <row r="15" spans="1:10" s="42" customFormat="1" ht="18" customHeight="1">
      <c r="A15" s="52" t="s">
        <v>395</v>
      </c>
      <c r="B15" s="45">
        <v>1639</v>
      </c>
      <c r="C15" s="45">
        <v>1639</v>
      </c>
      <c r="D15" s="45">
        <f aca="true" t="shared" si="2" ref="D15:D44">E15-C15</f>
        <v>0</v>
      </c>
      <c r="E15" s="54">
        <v>1639</v>
      </c>
      <c r="F15" s="49" t="s">
        <v>24</v>
      </c>
      <c r="G15" s="45"/>
      <c r="H15" s="45"/>
      <c r="I15" s="50">
        <f t="shared" si="1"/>
        <v>0</v>
      </c>
      <c r="J15" s="45"/>
    </row>
    <row r="16" spans="1:10" s="42" customFormat="1" ht="18" customHeight="1">
      <c r="A16" s="219" t="s">
        <v>944</v>
      </c>
      <c r="B16" s="45">
        <v>46869</v>
      </c>
      <c r="C16" s="45">
        <v>45289</v>
      </c>
      <c r="D16" s="142">
        <f t="shared" si="2"/>
        <v>3883</v>
      </c>
      <c r="E16" s="54">
        <v>49172</v>
      </c>
      <c r="F16" s="49" t="s">
        <v>25</v>
      </c>
      <c r="G16" s="45"/>
      <c r="H16" s="45"/>
      <c r="I16" s="50">
        <f t="shared" si="1"/>
        <v>0</v>
      </c>
      <c r="J16" s="45"/>
    </row>
    <row r="17" spans="1:10" s="42" customFormat="1" ht="18" customHeight="1">
      <c r="A17" s="56" t="s">
        <v>396</v>
      </c>
      <c r="B17" s="45">
        <v>6950</v>
      </c>
      <c r="C17" s="45">
        <v>5493</v>
      </c>
      <c r="D17" s="142">
        <f t="shared" si="2"/>
        <v>6458</v>
      </c>
      <c r="E17" s="45">
        <v>11951</v>
      </c>
      <c r="F17" s="49" t="s">
        <v>26</v>
      </c>
      <c r="G17" s="45"/>
      <c r="H17" s="45"/>
      <c r="I17" s="50">
        <f t="shared" si="1"/>
        <v>0</v>
      </c>
      <c r="J17" s="45"/>
    </row>
    <row r="18" spans="1:14" s="42" customFormat="1" ht="18" customHeight="1">
      <c r="A18" s="215" t="s">
        <v>937</v>
      </c>
      <c r="B18" s="45">
        <v>1163</v>
      </c>
      <c r="C18" s="45">
        <v>9292</v>
      </c>
      <c r="D18" s="45">
        <f t="shared" si="2"/>
        <v>11460</v>
      </c>
      <c r="E18" s="45">
        <v>20752</v>
      </c>
      <c r="F18" s="49" t="s">
        <v>27</v>
      </c>
      <c r="G18" s="45"/>
      <c r="H18" s="45"/>
      <c r="I18" s="50">
        <f t="shared" si="1"/>
        <v>0</v>
      </c>
      <c r="J18" s="45"/>
      <c r="M18" s="42">
        <v>9182</v>
      </c>
      <c r="N18" s="216" t="s">
        <v>941</v>
      </c>
    </row>
    <row r="19" spans="1:14" s="42" customFormat="1" ht="18" customHeight="1">
      <c r="A19" s="56" t="s">
        <v>397</v>
      </c>
      <c r="B19" s="45"/>
      <c r="C19" s="45"/>
      <c r="D19" s="45">
        <f t="shared" si="2"/>
        <v>0</v>
      </c>
      <c r="E19" s="45"/>
      <c r="F19" s="49" t="s">
        <v>28</v>
      </c>
      <c r="G19" s="45"/>
      <c r="H19" s="45"/>
      <c r="I19" s="50">
        <f t="shared" si="1"/>
        <v>0</v>
      </c>
      <c r="J19" s="45"/>
      <c r="M19" s="42">
        <v>2278</v>
      </c>
      <c r="N19" s="216" t="s">
        <v>942</v>
      </c>
    </row>
    <row r="20" spans="1:15" s="42" customFormat="1" ht="18" customHeight="1">
      <c r="A20" s="56" t="s">
        <v>398</v>
      </c>
      <c r="B20" s="45"/>
      <c r="C20" s="45"/>
      <c r="D20" s="45">
        <f t="shared" si="2"/>
        <v>0</v>
      </c>
      <c r="E20" s="45"/>
      <c r="F20" s="49" t="s">
        <v>29</v>
      </c>
      <c r="G20" s="45"/>
      <c r="H20" s="45"/>
      <c r="I20" s="50">
        <f t="shared" si="1"/>
        <v>0</v>
      </c>
      <c r="J20" s="45"/>
      <c r="N20" s="42">
        <v>308</v>
      </c>
      <c r="O20" s="216" t="s">
        <v>940</v>
      </c>
    </row>
    <row r="21" spans="1:15" s="42" customFormat="1" ht="18" customHeight="1">
      <c r="A21" s="56" t="s">
        <v>2</v>
      </c>
      <c r="B21" s="45"/>
      <c r="C21" s="45"/>
      <c r="D21" s="45">
        <f t="shared" si="2"/>
        <v>0</v>
      </c>
      <c r="E21" s="45"/>
      <c r="F21" s="49" t="s">
        <v>30</v>
      </c>
      <c r="G21" s="45"/>
      <c r="H21" s="45"/>
      <c r="I21" s="50">
        <f t="shared" si="1"/>
        <v>0</v>
      </c>
      <c r="J21" s="45"/>
      <c r="N21" s="217">
        <v>1970</v>
      </c>
      <c r="O21" s="216" t="s">
        <v>939</v>
      </c>
    </row>
    <row r="22" spans="1:10" s="42" customFormat="1" ht="18" customHeight="1">
      <c r="A22" s="56" t="s">
        <v>399</v>
      </c>
      <c r="B22" s="45">
        <v>393</v>
      </c>
      <c r="C22" s="45">
        <v>222</v>
      </c>
      <c r="D22" s="45">
        <f t="shared" si="2"/>
        <v>0</v>
      </c>
      <c r="E22" s="45">
        <v>222</v>
      </c>
      <c r="F22" s="49" t="s">
        <v>31</v>
      </c>
      <c r="G22" s="45"/>
      <c r="H22" s="45"/>
      <c r="I22" s="50">
        <f t="shared" si="1"/>
        <v>0</v>
      </c>
      <c r="J22" s="45"/>
    </row>
    <row r="23" spans="1:10" s="42" customFormat="1" ht="18" customHeight="1">
      <c r="A23" s="218" t="s">
        <v>943</v>
      </c>
      <c r="B23" s="45">
        <v>2307</v>
      </c>
      <c r="C23" s="45">
        <v>13</v>
      </c>
      <c r="D23" s="45">
        <f t="shared" si="2"/>
        <v>110</v>
      </c>
      <c r="E23" s="54">
        <v>123</v>
      </c>
      <c r="F23" s="55" t="s">
        <v>32</v>
      </c>
      <c r="G23" s="45"/>
      <c r="H23" s="45"/>
      <c r="I23" s="50">
        <f t="shared" si="1"/>
        <v>0</v>
      </c>
      <c r="J23" s="45"/>
    </row>
    <row r="24" spans="1:10" s="42" customFormat="1" ht="18" customHeight="1">
      <c r="A24" s="56" t="s">
        <v>400</v>
      </c>
      <c r="B24" s="45">
        <v>10711</v>
      </c>
      <c r="C24" s="45"/>
      <c r="D24" s="45">
        <f t="shared" si="2"/>
        <v>1600</v>
      </c>
      <c r="E24" s="54">
        <v>1600</v>
      </c>
      <c r="F24" s="49" t="s">
        <v>33</v>
      </c>
      <c r="G24" s="45"/>
      <c r="H24" s="45"/>
      <c r="I24" s="50">
        <f t="shared" si="1"/>
        <v>0</v>
      </c>
      <c r="J24" s="45"/>
    </row>
    <row r="25" spans="1:10" s="42" customFormat="1" ht="18" customHeight="1">
      <c r="A25" s="185" t="s">
        <v>938</v>
      </c>
      <c r="B25" s="45">
        <v>7957</v>
      </c>
      <c r="C25" s="45">
        <v>7258</v>
      </c>
      <c r="D25" s="45">
        <f t="shared" si="2"/>
        <v>108</v>
      </c>
      <c r="E25" s="54">
        <v>7366</v>
      </c>
      <c r="F25" s="49" t="s">
        <v>34</v>
      </c>
      <c r="G25" s="57"/>
      <c r="H25" s="57"/>
      <c r="I25" s="50">
        <f t="shared" si="1"/>
        <v>0</v>
      </c>
      <c r="J25" s="45"/>
    </row>
    <row r="26" spans="1:10" s="42" customFormat="1" ht="18" customHeight="1">
      <c r="A26" s="91" t="s">
        <v>444</v>
      </c>
      <c r="B26" s="45">
        <v>16725</v>
      </c>
      <c r="C26" s="45">
        <v>15085</v>
      </c>
      <c r="D26" s="45">
        <f t="shared" si="2"/>
        <v>1861</v>
      </c>
      <c r="E26" s="54">
        <v>16946</v>
      </c>
      <c r="F26" s="49" t="s">
        <v>35</v>
      </c>
      <c r="G26" s="45"/>
      <c r="H26" s="45"/>
      <c r="I26" s="50">
        <f t="shared" si="1"/>
        <v>0</v>
      </c>
      <c r="J26" s="45"/>
    </row>
    <row r="27" spans="1:10" s="42" customFormat="1" ht="18" customHeight="1">
      <c r="A27" s="56" t="s">
        <v>3</v>
      </c>
      <c r="B27" s="45">
        <v>3645</v>
      </c>
      <c r="C27" s="45"/>
      <c r="D27" s="45">
        <f t="shared" si="2"/>
        <v>3870</v>
      </c>
      <c r="E27" s="54">
        <v>3870</v>
      </c>
      <c r="F27" s="49" t="s">
        <v>36</v>
      </c>
      <c r="G27" s="45"/>
      <c r="H27" s="45"/>
      <c r="I27" s="50">
        <f t="shared" si="1"/>
        <v>0</v>
      </c>
      <c r="J27" s="45"/>
    </row>
    <row r="28" spans="1:10" s="42" customFormat="1" ht="18" customHeight="1">
      <c r="A28" s="56" t="s">
        <v>401</v>
      </c>
      <c r="B28" s="45">
        <v>250</v>
      </c>
      <c r="C28" s="45">
        <v>225</v>
      </c>
      <c r="D28" s="45">
        <f t="shared" si="2"/>
        <v>27</v>
      </c>
      <c r="E28" s="54">
        <v>252</v>
      </c>
      <c r="F28" s="49" t="s">
        <v>4</v>
      </c>
      <c r="G28" s="45"/>
      <c r="H28" s="45"/>
      <c r="I28" s="50">
        <f t="shared" si="1"/>
        <v>0</v>
      </c>
      <c r="J28" s="45"/>
    </row>
    <row r="29" spans="1:14" s="42" customFormat="1" ht="18" customHeight="1">
      <c r="A29" s="56" t="s">
        <v>402</v>
      </c>
      <c r="B29" s="45">
        <v>5037</v>
      </c>
      <c r="C29" s="45">
        <v>4083</v>
      </c>
      <c r="D29" s="142">
        <f t="shared" si="2"/>
        <v>5468</v>
      </c>
      <c r="E29" s="54">
        <v>9551</v>
      </c>
      <c r="F29" s="49" t="s">
        <v>37</v>
      </c>
      <c r="G29" s="45"/>
      <c r="H29" s="45"/>
      <c r="I29" s="50">
        <f t="shared" si="1"/>
        <v>0</v>
      </c>
      <c r="J29" s="45"/>
      <c r="N29" s="42">
        <v>4478</v>
      </c>
    </row>
    <row r="30" spans="1:10" s="42" customFormat="1" ht="18" customHeight="1">
      <c r="A30" s="56" t="s">
        <v>5</v>
      </c>
      <c r="B30" s="45">
        <v>13065</v>
      </c>
      <c r="C30" s="45">
        <v>12498</v>
      </c>
      <c r="D30" s="45">
        <f t="shared" si="2"/>
        <v>0</v>
      </c>
      <c r="E30" s="45">
        <v>12498</v>
      </c>
      <c r="F30" s="56" t="s">
        <v>38</v>
      </c>
      <c r="G30" s="45"/>
      <c r="H30" s="45"/>
      <c r="I30" s="50">
        <f t="shared" si="1"/>
        <v>0</v>
      </c>
      <c r="J30" s="45"/>
    </row>
    <row r="31" spans="1:10" s="42" customFormat="1" ht="18" customHeight="1">
      <c r="A31" s="218" t="s">
        <v>846</v>
      </c>
      <c r="B31" s="45"/>
      <c r="C31" s="45"/>
      <c r="D31" s="45">
        <f t="shared" si="2"/>
        <v>547</v>
      </c>
      <c r="E31" s="45">
        <v>547</v>
      </c>
      <c r="F31" s="56" t="s">
        <v>39</v>
      </c>
      <c r="G31" s="45"/>
      <c r="H31" s="45"/>
      <c r="I31" s="50">
        <f t="shared" si="1"/>
        <v>0</v>
      </c>
      <c r="J31" s="45"/>
    </row>
    <row r="32" spans="1:15" s="42" customFormat="1" ht="18" customHeight="1">
      <c r="A32" s="56" t="s">
        <v>442</v>
      </c>
      <c r="B32" s="45">
        <v>7987</v>
      </c>
      <c r="C32" s="45">
        <v>7097</v>
      </c>
      <c r="D32" s="142">
        <f t="shared" si="2"/>
        <v>1635</v>
      </c>
      <c r="E32" s="45">
        <v>8732</v>
      </c>
      <c r="F32" s="56" t="s">
        <v>40</v>
      </c>
      <c r="G32" s="45"/>
      <c r="H32" s="45"/>
      <c r="I32" s="50">
        <f t="shared" si="1"/>
        <v>0</v>
      </c>
      <c r="J32" s="45"/>
      <c r="N32" s="42">
        <v>89</v>
      </c>
      <c r="O32" s="216" t="s">
        <v>940</v>
      </c>
    </row>
    <row r="33" spans="1:15" s="42" customFormat="1" ht="18" customHeight="1">
      <c r="A33" s="56" t="s">
        <v>443</v>
      </c>
      <c r="B33" s="45">
        <v>16207</v>
      </c>
      <c r="C33" s="45">
        <v>16925</v>
      </c>
      <c r="D33" s="45">
        <f t="shared" si="2"/>
        <v>14946</v>
      </c>
      <c r="E33" s="45">
        <v>31871</v>
      </c>
      <c r="F33" s="55" t="s">
        <v>41</v>
      </c>
      <c r="G33" s="45"/>
      <c r="H33" s="45"/>
      <c r="I33" s="50"/>
      <c r="J33" s="45"/>
      <c r="N33" s="42">
        <v>1546</v>
      </c>
      <c r="O33" s="216" t="s">
        <v>939</v>
      </c>
    </row>
    <row r="34" spans="1:10" s="42" customFormat="1" ht="18" customHeight="1">
      <c r="A34" s="56" t="s">
        <v>840</v>
      </c>
      <c r="B34" s="45"/>
      <c r="C34" s="45">
        <v>6</v>
      </c>
      <c r="D34" s="45">
        <f t="shared" si="2"/>
        <v>-6</v>
      </c>
      <c r="E34" s="45"/>
      <c r="F34" s="56" t="s">
        <v>6</v>
      </c>
      <c r="G34" s="45"/>
      <c r="H34" s="45"/>
      <c r="I34" s="50"/>
      <c r="J34" s="45"/>
    </row>
    <row r="35" spans="1:10" s="42" customFormat="1" ht="18" customHeight="1">
      <c r="A35" s="56" t="s">
        <v>847</v>
      </c>
      <c r="B35" s="45"/>
      <c r="C35" s="45"/>
      <c r="D35" s="45">
        <f t="shared" si="2"/>
        <v>1643</v>
      </c>
      <c r="E35" s="45">
        <v>1643</v>
      </c>
      <c r="F35" s="56" t="s">
        <v>42</v>
      </c>
      <c r="G35" s="45"/>
      <c r="H35" s="45"/>
      <c r="I35" s="50"/>
      <c r="J35" s="45"/>
    </row>
    <row r="36" spans="1:10" s="42" customFormat="1" ht="18" customHeight="1">
      <c r="A36" s="56" t="s">
        <v>841</v>
      </c>
      <c r="B36" s="45"/>
      <c r="C36" s="45">
        <v>430</v>
      </c>
      <c r="D36" s="45">
        <f t="shared" si="2"/>
        <v>17365</v>
      </c>
      <c r="E36" s="45">
        <v>17795</v>
      </c>
      <c r="F36" s="56" t="s">
        <v>43</v>
      </c>
      <c r="G36" s="45"/>
      <c r="H36" s="45"/>
      <c r="I36" s="50"/>
      <c r="J36" s="45"/>
    </row>
    <row r="37" spans="1:10" s="42" customFormat="1" ht="18" customHeight="1">
      <c r="A37" s="56" t="s">
        <v>848</v>
      </c>
      <c r="B37" s="45"/>
      <c r="C37" s="45"/>
      <c r="D37" s="45">
        <f t="shared" si="2"/>
        <v>116</v>
      </c>
      <c r="E37" s="45">
        <v>116</v>
      </c>
      <c r="F37" s="56" t="s">
        <v>7</v>
      </c>
      <c r="G37" s="45"/>
      <c r="H37" s="45"/>
      <c r="I37" s="50"/>
      <c r="J37" s="45"/>
    </row>
    <row r="38" spans="1:10" s="42" customFormat="1" ht="18" customHeight="1">
      <c r="A38" s="56" t="s">
        <v>842</v>
      </c>
      <c r="B38" s="45"/>
      <c r="C38" s="45">
        <v>5549</v>
      </c>
      <c r="D38" s="45">
        <f t="shared" si="2"/>
        <v>8497</v>
      </c>
      <c r="E38" s="45">
        <v>14046</v>
      </c>
      <c r="F38" s="49" t="s">
        <v>44</v>
      </c>
      <c r="G38" s="45"/>
      <c r="H38" s="45"/>
      <c r="I38" s="50">
        <f>J38-H38</f>
        <v>0</v>
      </c>
      <c r="J38" s="51"/>
    </row>
    <row r="39" spans="1:10" s="42" customFormat="1" ht="18" customHeight="1">
      <c r="A39" s="56" t="s">
        <v>843</v>
      </c>
      <c r="B39" s="45"/>
      <c r="C39" s="45">
        <v>4669</v>
      </c>
      <c r="D39" s="45">
        <f t="shared" si="2"/>
        <v>2012</v>
      </c>
      <c r="E39" s="45">
        <v>6681</v>
      </c>
      <c r="F39" s="56"/>
      <c r="G39" s="45"/>
      <c r="H39" s="45"/>
      <c r="I39" s="50">
        <f>J39-H39</f>
        <v>0</v>
      </c>
      <c r="J39" s="45"/>
    </row>
    <row r="40" spans="1:10" s="42" customFormat="1" ht="18" customHeight="1">
      <c r="A40" s="185" t="s">
        <v>849</v>
      </c>
      <c r="B40" s="45"/>
      <c r="C40" s="45"/>
      <c r="D40" s="45">
        <f t="shared" si="2"/>
        <v>15</v>
      </c>
      <c r="E40" s="45">
        <v>15</v>
      </c>
      <c r="F40" s="56"/>
      <c r="G40" s="45"/>
      <c r="H40" s="45"/>
      <c r="I40" s="50">
        <f>J40-H40</f>
        <v>0</v>
      </c>
      <c r="J40" s="45"/>
    </row>
    <row r="41" spans="1:10" s="42" customFormat="1" ht="18" customHeight="1">
      <c r="A41" s="185" t="s">
        <v>850</v>
      </c>
      <c r="B41" s="45"/>
      <c r="C41" s="45"/>
      <c r="D41" s="45">
        <f t="shared" si="2"/>
        <v>3502</v>
      </c>
      <c r="E41" s="45">
        <v>3502</v>
      </c>
      <c r="F41" s="56"/>
      <c r="G41" s="45"/>
      <c r="H41" s="45"/>
      <c r="I41" s="50"/>
      <c r="J41" s="45"/>
    </row>
    <row r="42" spans="1:10" s="42" customFormat="1" ht="18" customHeight="1">
      <c r="A42" s="56" t="s">
        <v>844</v>
      </c>
      <c r="B42" s="45"/>
      <c r="C42" s="45">
        <v>134</v>
      </c>
      <c r="D42" s="45">
        <f t="shared" si="2"/>
        <v>2807</v>
      </c>
      <c r="E42" s="45">
        <v>2941</v>
      </c>
      <c r="F42" s="56"/>
      <c r="G42" s="45"/>
      <c r="H42" s="45"/>
      <c r="I42" s="50">
        <f aca="true" t="shared" si="3" ref="I42:I70">J42-H42</f>
        <v>0</v>
      </c>
      <c r="J42" s="45"/>
    </row>
    <row r="43" spans="1:10" s="42" customFormat="1" ht="18" customHeight="1">
      <c r="A43" s="56" t="s">
        <v>851</v>
      </c>
      <c r="B43" s="45"/>
      <c r="C43" s="45"/>
      <c r="D43" s="45">
        <f t="shared" si="2"/>
        <v>165</v>
      </c>
      <c r="E43" s="45">
        <v>165</v>
      </c>
      <c r="F43" s="56"/>
      <c r="G43" s="45"/>
      <c r="H43" s="45"/>
      <c r="I43" s="50">
        <f t="shared" si="3"/>
        <v>0</v>
      </c>
      <c r="J43" s="45"/>
    </row>
    <row r="44" spans="1:10" s="42" customFormat="1" ht="18" customHeight="1">
      <c r="A44" s="56" t="s">
        <v>403</v>
      </c>
      <c r="B44" s="45">
        <v>4380</v>
      </c>
      <c r="C44" s="45">
        <v>819</v>
      </c>
      <c r="D44" s="45">
        <f t="shared" si="2"/>
        <v>290</v>
      </c>
      <c r="E44" s="45">
        <v>1109</v>
      </c>
      <c r="F44" s="49"/>
      <c r="G44" s="45"/>
      <c r="H44" s="45"/>
      <c r="I44" s="50">
        <f t="shared" si="3"/>
        <v>0</v>
      </c>
      <c r="J44" s="45"/>
    </row>
    <row r="45" spans="1:10" s="42" customFormat="1" ht="18" customHeight="1">
      <c r="A45" s="58" t="s">
        <v>404</v>
      </c>
      <c r="B45" s="44">
        <f>SUM(B46:B66)</f>
        <v>93891</v>
      </c>
      <c r="C45" s="44">
        <f>SUM(C46:C66)</f>
        <v>6733</v>
      </c>
      <c r="D45" s="44">
        <f>SUM(D46:D66)</f>
        <v>68399</v>
      </c>
      <c r="E45" s="44">
        <f>SUM(E46:E66)</f>
        <v>75132</v>
      </c>
      <c r="F45" s="48" t="s">
        <v>45</v>
      </c>
      <c r="G45" s="44"/>
      <c r="H45" s="44"/>
      <c r="I45" s="46">
        <f t="shared" si="3"/>
        <v>0</v>
      </c>
      <c r="J45" s="45"/>
    </row>
    <row r="46" spans="1:10" s="42" customFormat="1" ht="18" customHeight="1">
      <c r="A46" s="56" t="s">
        <v>345</v>
      </c>
      <c r="B46" s="45">
        <v>33</v>
      </c>
      <c r="C46" s="45"/>
      <c r="D46" s="45">
        <f aca="true" t="shared" si="4" ref="D46:D75">E46-C46</f>
        <v>217</v>
      </c>
      <c r="E46" s="45">
        <v>217</v>
      </c>
      <c r="F46" s="49" t="s">
        <v>345</v>
      </c>
      <c r="G46" s="45"/>
      <c r="H46" s="45"/>
      <c r="I46" s="50">
        <f t="shared" si="3"/>
        <v>0</v>
      </c>
      <c r="J46" s="45"/>
    </row>
    <row r="47" spans="1:10" s="42" customFormat="1" ht="18" customHeight="1">
      <c r="A47" s="56" t="s">
        <v>405</v>
      </c>
      <c r="B47" s="45">
        <v>0</v>
      </c>
      <c r="C47" s="45"/>
      <c r="D47" s="45">
        <f t="shared" si="4"/>
        <v>0</v>
      </c>
      <c r="E47" s="45"/>
      <c r="F47" s="49" t="s">
        <v>405</v>
      </c>
      <c r="G47" s="45"/>
      <c r="H47" s="45"/>
      <c r="I47" s="50">
        <f t="shared" si="3"/>
        <v>0</v>
      </c>
      <c r="J47" s="45"/>
    </row>
    <row r="48" spans="1:10" s="42" customFormat="1" ht="18" customHeight="1">
      <c r="A48" s="56" t="s">
        <v>406</v>
      </c>
      <c r="B48" s="45">
        <v>0</v>
      </c>
      <c r="C48" s="45"/>
      <c r="D48" s="45">
        <f t="shared" si="4"/>
        <v>0</v>
      </c>
      <c r="E48" s="45"/>
      <c r="F48" s="49" t="s">
        <v>406</v>
      </c>
      <c r="G48" s="45"/>
      <c r="H48" s="45"/>
      <c r="I48" s="50">
        <f t="shared" si="3"/>
        <v>0</v>
      </c>
      <c r="J48" s="45"/>
    </row>
    <row r="49" spans="1:10" s="42" customFormat="1" ht="18" customHeight="1">
      <c r="A49" s="56" t="s">
        <v>407</v>
      </c>
      <c r="B49" s="45">
        <v>5</v>
      </c>
      <c r="C49" s="45"/>
      <c r="D49" s="45">
        <f t="shared" si="4"/>
        <v>0</v>
      </c>
      <c r="E49" s="45"/>
      <c r="F49" s="49" t="s">
        <v>407</v>
      </c>
      <c r="G49" s="45"/>
      <c r="H49" s="45"/>
      <c r="I49" s="50">
        <f t="shared" si="3"/>
        <v>0</v>
      </c>
      <c r="J49" s="45"/>
    </row>
    <row r="50" spans="1:10" s="42" customFormat="1" ht="18" customHeight="1">
      <c r="A50" s="56" t="s">
        <v>346</v>
      </c>
      <c r="B50" s="184">
        <v>5820</v>
      </c>
      <c r="C50" s="184">
        <v>10</v>
      </c>
      <c r="D50" s="45">
        <f t="shared" si="4"/>
        <v>2295</v>
      </c>
      <c r="E50" s="45">
        <v>2305</v>
      </c>
      <c r="F50" s="49" t="s">
        <v>346</v>
      </c>
      <c r="G50" s="45"/>
      <c r="H50" s="45"/>
      <c r="I50" s="50">
        <f t="shared" si="3"/>
        <v>0</v>
      </c>
      <c r="J50" s="45"/>
    </row>
    <row r="51" spans="1:10" s="42" customFormat="1" ht="18" customHeight="1">
      <c r="A51" s="56" t="s">
        <v>408</v>
      </c>
      <c r="B51" s="184">
        <v>44</v>
      </c>
      <c r="C51" s="184"/>
      <c r="D51" s="45">
        <f t="shared" si="4"/>
        <v>15</v>
      </c>
      <c r="E51" s="45">
        <v>15</v>
      </c>
      <c r="F51" s="49" t="s">
        <v>408</v>
      </c>
      <c r="G51" s="45"/>
      <c r="H51" s="45"/>
      <c r="I51" s="50">
        <f t="shared" si="3"/>
        <v>0</v>
      </c>
      <c r="J51" s="45"/>
    </row>
    <row r="52" spans="1:10" s="42" customFormat="1" ht="18" customHeight="1">
      <c r="A52" s="185" t="s">
        <v>853</v>
      </c>
      <c r="B52" s="137">
        <v>967</v>
      </c>
      <c r="C52" s="137">
        <v>397</v>
      </c>
      <c r="D52" s="45">
        <f t="shared" si="4"/>
        <v>1163</v>
      </c>
      <c r="E52" s="92">
        <v>1560</v>
      </c>
      <c r="F52" s="49" t="s">
        <v>347</v>
      </c>
      <c r="G52" s="45"/>
      <c r="H52" s="45"/>
      <c r="I52" s="50">
        <f t="shared" si="3"/>
        <v>0</v>
      </c>
      <c r="J52" s="45"/>
    </row>
    <row r="53" spans="1:10" s="42" customFormat="1" ht="18" customHeight="1">
      <c r="A53" s="56" t="s">
        <v>409</v>
      </c>
      <c r="B53" s="137">
        <v>14495</v>
      </c>
      <c r="C53" s="137">
        <v>530</v>
      </c>
      <c r="D53" s="45">
        <f t="shared" si="4"/>
        <v>1056</v>
      </c>
      <c r="E53" s="45">
        <v>1586</v>
      </c>
      <c r="F53" s="49" t="s">
        <v>409</v>
      </c>
      <c r="G53" s="45"/>
      <c r="H53" s="45"/>
      <c r="I53" s="50">
        <f t="shared" si="3"/>
        <v>0</v>
      </c>
      <c r="J53" s="45"/>
    </row>
    <row r="54" spans="1:10" s="42" customFormat="1" ht="18" customHeight="1">
      <c r="A54" s="185" t="s">
        <v>854</v>
      </c>
      <c r="B54" s="137">
        <v>8705</v>
      </c>
      <c r="C54" s="137">
        <v>742</v>
      </c>
      <c r="D54" s="45">
        <f t="shared" si="4"/>
        <v>2832</v>
      </c>
      <c r="E54" s="45">
        <v>3574</v>
      </c>
      <c r="F54" s="49" t="s">
        <v>348</v>
      </c>
      <c r="G54" s="45"/>
      <c r="H54" s="45"/>
      <c r="I54" s="50">
        <f t="shared" si="3"/>
        <v>0</v>
      </c>
      <c r="J54" s="45"/>
    </row>
    <row r="55" spans="1:10" s="42" customFormat="1" ht="18" customHeight="1">
      <c r="A55" s="56" t="s">
        <v>349</v>
      </c>
      <c r="B55" s="137">
        <v>2468</v>
      </c>
      <c r="C55" s="137">
        <v>363</v>
      </c>
      <c r="D55" s="45">
        <f t="shared" si="4"/>
        <v>3252</v>
      </c>
      <c r="E55" s="45">
        <v>3615</v>
      </c>
      <c r="F55" s="49" t="s">
        <v>349</v>
      </c>
      <c r="G55" s="45"/>
      <c r="H55" s="45"/>
      <c r="I55" s="50">
        <f t="shared" si="3"/>
        <v>0</v>
      </c>
      <c r="J55" s="45"/>
    </row>
    <row r="56" spans="1:10" s="42" customFormat="1" ht="18" customHeight="1">
      <c r="A56" s="56" t="s">
        <v>8</v>
      </c>
      <c r="B56" s="137">
        <v>5322</v>
      </c>
      <c r="C56" s="137">
        <v>712</v>
      </c>
      <c r="D56" s="45">
        <f t="shared" si="4"/>
        <v>7403</v>
      </c>
      <c r="E56" s="45">
        <v>8115</v>
      </c>
      <c r="F56" s="49" t="s">
        <v>8</v>
      </c>
      <c r="G56" s="45"/>
      <c r="H56" s="45"/>
      <c r="I56" s="50">
        <f t="shared" si="3"/>
        <v>0</v>
      </c>
      <c r="J56" s="45"/>
    </row>
    <row r="57" spans="1:10" s="42" customFormat="1" ht="18" customHeight="1">
      <c r="A57" s="56" t="s">
        <v>9</v>
      </c>
      <c r="B57" s="137">
        <v>39635</v>
      </c>
      <c r="C57" s="137">
        <v>2818</v>
      </c>
      <c r="D57" s="45">
        <f t="shared" si="4"/>
        <v>38037</v>
      </c>
      <c r="E57" s="45">
        <v>40855</v>
      </c>
      <c r="F57" s="49" t="s">
        <v>9</v>
      </c>
      <c r="G57" s="45"/>
      <c r="H57" s="45"/>
      <c r="I57" s="50">
        <f t="shared" si="3"/>
        <v>0</v>
      </c>
      <c r="J57" s="45"/>
    </row>
    <row r="58" spans="1:10" s="42" customFormat="1" ht="18" customHeight="1">
      <c r="A58" s="56" t="s">
        <v>350</v>
      </c>
      <c r="B58" s="184">
        <v>4195</v>
      </c>
      <c r="C58" s="184">
        <v>1161</v>
      </c>
      <c r="D58" s="45">
        <f t="shared" si="4"/>
        <v>18</v>
      </c>
      <c r="E58" s="45">
        <v>1179</v>
      </c>
      <c r="F58" s="56" t="s">
        <v>350</v>
      </c>
      <c r="G58" s="45"/>
      <c r="H58" s="45"/>
      <c r="I58" s="50">
        <f t="shared" si="3"/>
        <v>0</v>
      </c>
      <c r="J58" s="45"/>
    </row>
    <row r="59" spans="1:10" s="42" customFormat="1" ht="18" customHeight="1">
      <c r="A59" s="56" t="s">
        <v>10</v>
      </c>
      <c r="B59" s="45">
        <v>300</v>
      </c>
      <c r="C59" s="45"/>
      <c r="D59" s="45">
        <f t="shared" si="4"/>
        <v>2100</v>
      </c>
      <c r="E59" s="45">
        <v>2100</v>
      </c>
      <c r="F59" s="56" t="s">
        <v>10</v>
      </c>
      <c r="G59" s="45"/>
      <c r="H59" s="45"/>
      <c r="I59" s="50">
        <f t="shared" si="3"/>
        <v>0</v>
      </c>
      <c r="J59" s="45"/>
    </row>
    <row r="60" spans="1:10" s="42" customFormat="1" ht="18" customHeight="1">
      <c r="A60" s="56" t="s">
        <v>11</v>
      </c>
      <c r="B60" s="45">
        <v>1205</v>
      </c>
      <c r="C60" s="45"/>
      <c r="D60" s="45">
        <f t="shared" si="4"/>
        <v>555</v>
      </c>
      <c r="E60" s="45">
        <v>555</v>
      </c>
      <c r="F60" s="56" t="s">
        <v>11</v>
      </c>
      <c r="G60" s="45"/>
      <c r="H60" s="45"/>
      <c r="I60" s="50">
        <f t="shared" si="3"/>
        <v>0</v>
      </c>
      <c r="J60" s="45"/>
    </row>
    <row r="61" spans="1:10" s="42" customFormat="1" ht="18" customHeight="1">
      <c r="A61" s="56" t="s">
        <v>12</v>
      </c>
      <c r="B61" s="45">
        <v>1</v>
      </c>
      <c r="C61" s="45"/>
      <c r="D61" s="45">
        <f t="shared" si="4"/>
        <v>35</v>
      </c>
      <c r="E61" s="45">
        <v>35</v>
      </c>
      <c r="F61" s="56" t="s">
        <v>12</v>
      </c>
      <c r="G61" s="45"/>
      <c r="H61" s="45"/>
      <c r="I61" s="50">
        <f t="shared" si="3"/>
        <v>0</v>
      </c>
      <c r="J61" s="45"/>
    </row>
    <row r="62" spans="1:10" s="42" customFormat="1" ht="18" customHeight="1">
      <c r="A62" s="185" t="s">
        <v>855</v>
      </c>
      <c r="B62" s="45">
        <v>2941</v>
      </c>
      <c r="C62" s="45"/>
      <c r="D62" s="45">
        <f t="shared" si="4"/>
        <v>3265</v>
      </c>
      <c r="E62" s="45">
        <v>3265</v>
      </c>
      <c r="F62" s="56" t="s">
        <v>14</v>
      </c>
      <c r="G62" s="45"/>
      <c r="H62" s="45"/>
      <c r="I62" s="50">
        <f t="shared" si="3"/>
        <v>0</v>
      </c>
      <c r="J62" s="45"/>
    </row>
    <row r="63" spans="1:10" s="42" customFormat="1" ht="18" customHeight="1">
      <c r="A63" s="56" t="s">
        <v>351</v>
      </c>
      <c r="B63" s="45">
        <v>7467</v>
      </c>
      <c r="C63" s="45"/>
      <c r="D63" s="45">
        <f t="shared" si="4"/>
        <v>5736</v>
      </c>
      <c r="E63" s="45">
        <v>5736</v>
      </c>
      <c r="F63" s="56" t="s">
        <v>351</v>
      </c>
      <c r="G63" s="45"/>
      <c r="H63" s="45"/>
      <c r="I63" s="50">
        <f t="shared" si="3"/>
        <v>0</v>
      </c>
      <c r="J63" s="45"/>
    </row>
    <row r="64" spans="1:10" s="42" customFormat="1" ht="18" customHeight="1">
      <c r="A64" s="56" t="s">
        <v>13</v>
      </c>
      <c r="B64" s="45">
        <v>210</v>
      </c>
      <c r="C64" s="45"/>
      <c r="D64" s="45">
        <f t="shared" si="4"/>
        <v>200</v>
      </c>
      <c r="E64" s="45">
        <v>200</v>
      </c>
      <c r="F64" s="56" t="s">
        <v>13</v>
      </c>
      <c r="G64" s="45"/>
      <c r="H64" s="45"/>
      <c r="I64" s="50">
        <f t="shared" si="3"/>
        <v>0</v>
      </c>
      <c r="J64" s="45"/>
    </row>
    <row r="65" spans="1:10" s="42" customFormat="1" ht="18" customHeight="1">
      <c r="A65" s="56" t="s">
        <v>852</v>
      </c>
      <c r="B65" s="45"/>
      <c r="C65" s="45"/>
      <c r="D65" s="45">
        <f t="shared" si="4"/>
        <v>160</v>
      </c>
      <c r="E65" s="45">
        <v>160</v>
      </c>
      <c r="F65" s="56" t="s">
        <v>852</v>
      </c>
      <c r="G65" s="45"/>
      <c r="H65" s="45"/>
      <c r="I65" s="50">
        <f t="shared" si="3"/>
        <v>0</v>
      </c>
      <c r="J65" s="45"/>
    </row>
    <row r="66" spans="1:10" s="42" customFormat="1" ht="18" customHeight="1">
      <c r="A66" s="186" t="s">
        <v>856</v>
      </c>
      <c r="B66" s="45">
        <v>78</v>
      </c>
      <c r="C66" s="45"/>
      <c r="D66" s="45">
        <f t="shared" si="4"/>
        <v>60</v>
      </c>
      <c r="E66" s="45">
        <v>60</v>
      </c>
      <c r="F66" s="49" t="s">
        <v>352</v>
      </c>
      <c r="G66" s="45"/>
      <c r="H66" s="45"/>
      <c r="I66" s="50">
        <f t="shared" si="3"/>
        <v>0</v>
      </c>
      <c r="J66" s="45"/>
    </row>
    <row r="67" spans="1:10" s="42" customFormat="1" ht="18" customHeight="1">
      <c r="A67" s="140" t="s">
        <v>767</v>
      </c>
      <c r="B67" s="45">
        <v>16900</v>
      </c>
      <c r="C67" s="45"/>
      <c r="D67" s="45">
        <f t="shared" si="4"/>
        <v>25897</v>
      </c>
      <c r="E67" s="45">
        <v>25897</v>
      </c>
      <c r="F67" s="49" t="s">
        <v>47</v>
      </c>
      <c r="G67" s="45"/>
      <c r="H67" s="45"/>
      <c r="I67" s="50">
        <f t="shared" si="3"/>
        <v>0</v>
      </c>
      <c r="J67" s="45"/>
    </row>
    <row r="68" spans="1:10" ht="18.75" customHeight="1">
      <c r="A68" s="56" t="s">
        <v>410</v>
      </c>
      <c r="B68" s="45"/>
      <c r="C68" s="45"/>
      <c r="D68" s="45">
        <f t="shared" si="4"/>
        <v>0</v>
      </c>
      <c r="E68" s="45"/>
      <c r="F68" s="49" t="s">
        <v>48</v>
      </c>
      <c r="G68" s="45">
        <v>6075</v>
      </c>
      <c r="H68" s="45"/>
      <c r="I68" s="50">
        <f t="shared" si="3"/>
        <v>0</v>
      </c>
      <c r="J68" s="45"/>
    </row>
    <row r="69" spans="1:10" ht="18.75" customHeight="1">
      <c r="A69" s="56" t="s">
        <v>411</v>
      </c>
      <c r="B69" s="45"/>
      <c r="C69" s="45"/>
      <c r="D69" s="45">
        <f t="shared" si="4"/>
        <v>0</v>
      </c>
      <c r="E69" s="45"/>
      <c r="F69" s="49" t="s">
        <v>49</v>
      </c>
      <c r="G69" s="59">
        <v>6075</v>
      </c>
      <c r="H69" s="59"/>
      <c r="I69" s="50">
        <f t="shared" si="3"/>
        <v>0</v>
      </c>
      <c r="J69" s="45"/>
    </row>
    <row r="70" spans="1:10" ht="18.75" customHeight="1">
      <c r="A70" s="45" t="s">
        <v>412</v>
      </c>
      <c r="B70" s="45"/>
      <c r="C70" s="45"/>
      <c r="D70" s="45">
        <f t="shared" si="4"/>
        <v>0</v>
      </c>
      <c r="E70" s="45"/>
      <c r="F70" s="49" t="s">
        <v>415</v>
      </c>
      <c r="G70" s="45"/>
      <c r="H70" s="45"/>
      <c r="I70" s="50">
        <f t="shared" si="3"/>
        <v>0</v>
      </c>
      <c r="J70" s="45"/>
    </row>
    <row r="71" spans="1:10" ht="18.75" customHeight="1">
      <c r="A71" s="52" t="s">
        <v>413</v>
      </c>
      <c r="B71" s="45">
        <f>SUM(B72:B73)</f>
        <v>2567</v>
      </c>
      <c r="C71" s="45">
        <f>SUM(C72:C73)</f>
        <v>5812</v>
      </c>
      <c r="D71" s="45">
        <f t="shared" si="4"/>
        <v>263</v>
      </c>
      <c r="E71" s="45">
        <f>SUM(E72:E73)</f>
        <v>6075</v>
      </c>
      <c r="F71" s="49"/>
      <c r="G71" s="45"/>
      <c r="H71" s="45"/>
      <c r="I71" s="50"/>
      <c r="J71" s="45"/>
    </row>
    <row r="72" spans="1:10" ht="18.75" customHeight="1">
      <c r="A72" s="52" t="s">
        <v>414</v>
      </c>
      <c r="B72" s="45">
        <v>2567</v>
      </c>
      <c r="C72" s="45">
        <v>5812</v>
      </c>
      <c r="D72" s="45">
        <f t="shared" si="4"/>
        <v>263</v>
      </c>
      <c r="E72" s="45">
        <v>6075</v>
      </c>
      <c r="F72" s="49"/>
      <c r="G72" s="45"/>
      <c r="H72" s="45"/>
      <c r="I72" s="50"/>
      <c r="J72" s="45"/>
    </row>
    <row r="73" spans="1:10" ht="18.75" customHeight="1">
      <c r="A73" s="52" t="s">
        <v>415</v>
      </c>
      <c r="B73" s="45"/>
      <c r="C73" s="45"/>
      <c r="D73" s="45">
        <f t="shared" si="4"/>
        <v>0</v>
      </c>
      <c r="E73" s="45"/>
      <c r="F73" s="60" t="s">
        <v>766</v>
      </c>
      <c r="G73" s="45">
        <v>2400</v>
      </c>
      <c r="H73" s="45"/>
      <c r="I73" s="50">
        <f>J73-H73</f>
        <v>1800</v>
      </c>
      <c r="J73" s="45">
        <f>181+1619</f>
        <v>1800</v>
      </c>
    </row>
    <row r="74" spans="1:10" ht="18.75" customHeight="1">
      <c r="A74" s="60" t="s">
        <v>845</v>
      </c>
      <c r="B74" s="45">
        <v>15292</v>
      </c>
      <c r="C74" s="45">
        <v>2201</v>
      </c>
      <c r="D74" s="45">
        <f t="shared" si="4"/>
        <v>0</v>
      </c>
      <c r="E74" s="45">
        <v>2201</v>
      </c>
      <c r="F74" s="61" t="s">
        <v>15</v>
      </c>
      <c r="G74" s="45"/>
      <c r="H74" s="45"/>
      <c r="I74" s="50">
        <f>J74-H74</f>
        <v>0</v>
      </c>
      <c r="J74" s="45"/>
    </row>
    <row r="75" spans="1:10" ht="18.75" customHeight="1">
      <c r="A75" s="60" t="s">
        <v>828</v>
      </c>
      <c r="B75" s="45"/>
      <c r="C75" s="45"/>
      <c r="D75" s="45">
        <f t="shared" si="4"/>
        <v>0</v>
      </c>
      <c r="E75" s="45"/>
      <c r="F75" s="61" t="s">
        <v>46</v>
      </c>
      <c r="G75" s="45"/>
      <c r="H75" s="45"/>
      <c r="I75" s="50">
        <f>J75-H75</f>
        <v>0</v>
      </c>
      <c r="J75" s="45"/>
    </row>
    <row r="76" spans="1:10" ht="18.75" customHeight="1">
      <c r="A76" s="62" t="s">
        <v>434</v>
      </c>
      <c r="B76" s="45">
        <f>SUM(B5+B6)</f>
        <v>301039</v>
      </c>
      <c r="C76" s="45">
        <f>SUM(C5+C6)</f>
        <v>179223</v>
      </c>
      <c r="D76" s="45">
        <f>SUM(D5+D6)</f>
        <v>200903</v>
      </c>
      <c r="E76" s="45">
        <f>SUM(E5+E6)</f>
        <v>380126</v>
      </c>
      <c r="F76" s="62" t="s">
        <v>435</v>
      </c>
      <c r="G76" s="50">
        <f>SUM(G5+G6+G68+G73+G74)</f>
        <v>301039</v>
      </c>
      <c r="H76" s="50">
        <f>SUM(H5+H6+H68+H73+H74)</f>
        <v>179223</v>
      </c>
      <c r="I76" s="50">
        <f>J76-H76</f>
        <v>200903</v>
      </c>
      <c r="J76" s="50">
        <f>SUM(J5+J6+J68+J73+J74)</f>
        <v>380126</v>
      </c>
    </row>
  </sheetData>
  <sheetProtection sort="0"/>
  <mergeCells count="4">
    <mergeCell ref="A3:C3"/>
    <mergeCell ref="F3:J3"/>
    <mergeCell ref="A1:J1"/>
    <mergeCell ref="H2:J2"/>
  </mergeCells>
  <printOptions horizontalCentered="1" verticalCentered="1"/>
  <pageMargins left="0.35433070866141736" right="0.35433070866141736" top="0.3937007874015748" bottom="0.3937007874015748" header="0.5118110236220472" footer="0.5118110236220472"/>
  <pageSetup blackAndWhite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rgb="FF00B0F0"/>
  </sheetPr>
  <dimension ref="A1:N217"/>
  <sheetViews>
    <sheetView zoomScalePageLayoutView="0" workbookViewId="0" topLeftCell="A1">
      <selection activeCell="J17" sqref="J17"/>
    </sheetView>
  </sheetViews>
  <sheetFormatPr defaultColWidth="9.00390625" defaultRowHeight="14.25"/>
  <cols>
    <col min="1" max="1" width="30.875" style="7" customWidth="1"/>
    <col min="2" max="2" width="11.25390625" style="7" customWidth="1"/>
    <col min="3" max="3" width="8.25390625" style="7" customWidth="1"/>
    <col min="4" max="4" width="8.375" style="7" customWidth="1"/>
    <col min="5" max="5" width="9.125" style="7" customWidth="1"/>
    <col min="6" max="6" width="9.875" style="7" customWidth="1"/>
    <col min="7" max="7" width="11.875" style="7" customWidth="1"/>
    <col min="8" max="9" width="9.00390625" style="7" customWidth="1"/>
    <col min="10" max="16384" width="9.00390625" style="7" customWidth="1"/>
  </cols>
  <sheetData>
    <row r="1" spans="1:7" s="6" customFormat="1" ht="20.25">
      <c r="A1" s="233" t="s">
        <v>837</v>
      </c>
      <c r="B1" s="234"/>
      <c r="C1" s="234"/>
      <c r="D1" s="234"/>
      <c r="E1" s="234"/>
      <c r="F1" s="234"/>
      <c r="G1" s="234"/>
    </row>
    <row r="2" ht="20.25" customHeight="1">
      <c r="G2" s="8" t="s">
        <v>84</v>
      </c>
    </row>
    <row r="3" spans="1:7" s="68" customFormat="1" ht="36" customHeight="1">
      <c r="A3" s="65" t="s">
        <v>50</v>
      </c>
      <c r="B3" s="132" t="s">
        <v>761</v>
      </c>
      <c r="C3" s="187" t="s">
        <v>857</v>
      </c>
      <c r="D3" s="66" t="s">
        <v>416</v>
      </c>
      <c r="E3" s="187" t="s">
        <v>858</v>
      </c>
      <c r="F3" s="66" t="s">
        <v>417</v>
      </c>
      <c r="G3" s="67" t="s">
        <v>51</v>
      </c>
    </row>
    <row r="4" spans="1:7" s="72" customFormat="1" ht="19.5" customHeight="1">
      <c r="A4" s="69" t="s">
        <v>234</v>
      </c>
      <c r="B4" s="70">
        <v>31099</v>
      </c>
      <c r="C4" s="70">
        <v>17299</v>
      </c>
      <c r="D4" s="70">
        <f>SUM(D5:D31)</f>
        <v>6709</v>
      </c>
      <c r="E4" s="70">
        <f>SUM(E5:E31)</f>
        <v>24008</v>
      </c>
      <c r="F4" s="71">
        <f>IF(B4=0,,SUM(E4-B4)/B4*100)</f>
        <v>-22.801376250040196</v>
      </c>
      <c r="G4" s="70"/>
    </row>
    <row r="5" spans="1:7" s="72" customFormat="1" ht="19.5" customHeight="1">
      <c r="A5" s="73" t="s">
        <v>235</v>
      </c>
      <c r="B5" s="54">
        <v>1106</v>
      </c>
      <c r="C5" s="54">
        <v>1090</v>
      </c>
      <c r="D5" s="54">
        <f>E5-C5</f>
        <v>0</v>
      </c>
      <c r="E5" s="54">
        <v>1090</v>
      </c>
      <c r="F5" s="71">
        <f aca="true" t="shared" si="0" ref="F5:F67">IF(B5=0,,SUM(E5-B5)/B5*100)</f>
        <v>-1.4466546112115732</v>
      </c>
      <c r="G5" s="54"/>
    </row>
    <row r="6" spans="1:7" s="72" customFormat="1" ht="19.5" customHeight="1">
      <c r="A6" s="73" t="s">
        <v>236</v>
      </c>
      <c r="B6" s="54">
        <v>541</v>
      </c>
      <c r="C6" s="54">
        <v>398</v>
      </c>
      <c r="D6" s="54">
        <f aca="true" t="shared" si="1" ref="D6:D31">E6-C6</f>
        <v>80</v>
      </c>
      <c r="E6" s="54">
        <v>478</v>
      </c>
      <c r="F6" s="71">
        <f t="shared" si="0"/>
        <v>-11.645101663585953</v>
      </c>
      <c r="G6" s="54"/>
    </row>
    <row r="7" spans="1:7" s="72" customFormat="1" ht="19.5" customHeight="1">
      <c r="A7" s="73" t="s">
        <v>884</v>
      </c>
      <c r="B7" s="54">
        <v>6776</v>
      </c>
      <c r="C7" s="54">
        <v>5607</v>
      </c>
      <c r="D7" s="54">
        <f t="shared" si="1"/>
        <v>214</v>
      </c>
      <c r="E7" s="54">
        <v>5821</v>
      </c>
      <c r="F7" s="71">
        <f t="shared" si="0"/>
        <v>-14.093860684769776</v>
      </c>
      <c r="G7" s="54"/>
    </row>
    <row r="8" spans="1:7" s="72" customFormat="1" ht="19.5" customHeight="1">
      <c r="A8" s="73" t="s">
        <v>237</v>
      </c>
      <c r="B8" s="54">
        <v>1690</v>
      </c>
      <c r="C8" s="54">
        <v>515</v>
      </c>
      <c r="D8" s="54">
        <f t="shared" si="1"/>
        <v>0</v>
      </c>
      <c r="E8" s="54">
        <v>515</v>
      </c>
      <c r="F8" s="71">
        <f t="shared" si="0"/>
        <v>-69.5266272189349</v>
      </c>
      <c r="G8" s="54"/>
    </row>
    <row r="9" spans="1:7" s="72" customFormat="1" ht="19.5" customHeight="1">
      <c r="A9" s="74" t="s">
        <v>238</v>
      </c>
      <c r="B9" s="54">
        <v>459</v>
      </c>
      <c r="C9" s="54">
        <v>323</v>
      </c>
      <c r="D9" s="54">
        <f t="shared" si="1"/>
        <v>0</v>
      </c>
      <c r="E9" s="54">
        <v>323</v>
      </c>
      <c r="F9" s="71">
        <f t="shared" si="0"/>
        <v>-29.629629629629626</v>
      </c>
      <c r="G9" s="54"/>
    </row>
    <row r="10" spans="1:7" s="72" customFormat="1" ht="19.5" customHeight="1">
      <c r="A10" s="73" t="s">
        <v>239</v>
      </c>
      <c r="B10" s="54">
        <v>2244</v>
      </c>
      <c r="C10" s="54">
        <v>1628</v>
      </c>
      <c r="D10" s="54">
        <f t="shared" si="1"/>
        <v>400</v>
      </c>
      <c r="E10" s="54">
        <v>2028</v>
      </c>
      <c r="F10" s="71">
        <f t="shared" si="0"/>
        <v>-9.62566844919786</v>
      </c>
      <c r="G10" s="54"/>
    </row>
    <row r="11" spans="1:7" s="72" customFormat="1" ht="19.5" customHeight="1">
      <c r="A11" s="73" t="s">
        <v>240</v>
      </c>
      <c r="B11" s="54">
        <v>757</v>
      </c>
      <c r="C11" s="54">
        <v>0</v>
      </c>
      <c r="D11" s="54">
        <f t="shared" si="1"/>
        <v>800</v>
      </c>
      <c r="E11" s="54">
        <v>800</v>
      </c>
      <c r="F11" s="71">
        <f t="shared" si="0"/>
        <v>5.680317040951123</v>
      </c>
      <c r="G11" s="54"/>
    </row>
    <row r="12" spans="1:7" s="72" customFormat="1" ht="19.5" customHeight="1">
      <c r="A12" s="74" t="s">
        <v>241</v>
      </c>
      <c r="B12" s="54">
        <v>230</v>
      </c>
      <c r="C12" s="54">
        <v>196</v>
      </c>
      <c r="D12" s="54">
        <f t="shared" si="1"/>
        <v>0</v>
      </c>
      <c r="E12" s="54">
        <v>196</v>
      </c>
      <c r="F12" s="71">
        <f t="shared" si="0"/>
        <v>-14.782608695652174</v>
      </c>
      <c r="G12" s="54"/>
    </row>
    <row r="13" spans="1:7" s="72" customFormat="1" ht="19.5" customHeight="1">
      <c r="A13" s="73" t="s">
        <v>242</v>
      </c>
      <c r="B13" s="54">
        <v>0</v>
      </c>
      <c r="C13" s="54">
        <v>0</v>
      </c>
      <c r="D13" s="54">
        <f t="shared" si="1"/>
        <v>0</v>
      </c>
      <c r="E13" s="54">
        <v>0</v>
      </c>
      <c r="F13" s="71">
        <f t="shared" si="0"/>
        <v>0</v>
      </c>
      <c r="G13" s="54"/>
    </row>
    <row r="14" spans="1:7" s="72" customFormat="1" ht="19.5" customHeight="1">
      <c r="A14" s="74" t="s">
        <v>243</v>
      </c>
      <c r="B14" s="54">
        <v>439</v>
      </c>
      <c r="C14" s="54">
        <v>320</v>
      </c>
      <c r="D14" s="54">
        <f t="shared" si="1"/>
        <v>10</v>
      </c>
      <c r="E14" s="54">
        <v>330</v>
      </c>
      <c r="F14" s="71">
        <f t="shared" si="0"/>
        <v>-24.829157175398635</v>
      </c>
      <c r="G14" s="54"/>
    </row>
    <row r="15" spans="1:7" s="72" customFormat="1" ht="19.5" customHeight="1">
      <c r="A15" s="54" t="s">
        <v>244</v>
      </c>
      <c r="B15" s="54">
        <v>981</v>
      </c>
      <c r="C15" s="54">
        <v>754</v>
      </c>
      <c r="D15" s="54">
        <f t="shared" si="1"/>
        <v>29</v>
      </c>
      <c r="E15" s="54">
        <v>783</v>
      </c>
      <c r="F15" s="71">
        <f t="shared" si="0"/>
        <v>-20.18348623853211</v>
      </c>
      <c r="G15" s="54"/>
    </row>
    <row r="16" spans="1:7" s="72" customFormat="1" ht="19.5" customHeight="1">
      <c r="A16" s="54" t="s">
        <v>245</v>
      </c>
      <c r="B16" s="54">
        <v>145</v>
      </c>
      <c r="C16" s="54">
        <v>128</v>
      </c>
      <c r="D16" s="54">
        <f t="shared" si="1"/>
        <v>0</v>
      </c>
      <c r="E16" s="54">
        <v>128</v>
      </c>
      <c r="F16" s="71">
        <f t="shared" si="0"/>
        <v>-11.724137931034482</v>
      </c>
      <c r="G16" s="54"/>
    </row>
    <row r="17" spans="1:7" s="72" customFormat="1" ht="19.5" customHeight="1">
      <c r="A17" s="74" t="s">
        <v>246</v>
      </c>
      <c r="B17" s="54">
        <v>0</v>
      </c>
      <c r="C17" s="54">
        <v>0</v>
      </c>
      <c r="D17" s="54">
        <f t="shared" si="1"/>
        <v>0</v>
      </c>
      <c r="E17" s="54">
        <v>0</v>
      </c>
      <c r="F17" s="71">
        <f t="shared" si="0"/>
        <v>0</v>
      </c>
      <c r="G17" s="54"/>
    </row>
    <row r="18" spans="1:7" s="72" customFormat="1" ht="19.5" customHeight="1">
      <c r="A18" s="74" t="s">
        <v>247</v>
      </c>
      <c r="B18" s="54">
        <v>302</v>
      </c>
      <c r="C18" s="54">
        <v>166</v>
      </c>
      <c r="D18" s="54">
        <f t="shared" si="1"/>
        <v>69</v>
      </c>
      <c r="E18" s="54">
        <v>235</v>
      </c>
      <c r="F18" s="71">
        <f t="shared" si="0"/>
        <v>-22.185430463576157</v>
      </c>
      <c r="G18" s="54"/>
    </row>
    <row r="19" spans="1:7" s="72" customFormat="1" ht="19.5" customHeight="1">
      <c r="A19" s="73" t="s">
        <v>885</v>
      </c>
      <c r="B19" s="54">
        <v>1</v>
      </c>
      <c r="C19" s="54">
        <v>0</v>
      </c>
      <c r="D19" s="54">
        <f t="shared" si="1"/>
        <v>0</v>
      </c>
      <c r="E19" s="54">
        <v>0</v>
      </c>
      <c r="F19" s="71">
        <f t="shared" si="0"/>
        <v>-100</v>
      </c>
      <c r="G19" s="54"/>
    </row>
    <row r="20" spans="1:7" s="72" customFormat="1" ht="19.5" customHeight="1">
      <c r="A20" s="73" t="s">
        <v>248</v>
      </c>
      <c r="B20" s="54">
        <v>95</v>
      </c>
      <c r="C20" s="54">
        <v>78</v>
      </c>
      <c r="D20" s="54">
        <f t="shared" si="1"/>
        <v>540</v>
      </c>
      <c r="E20" s="54">
        <v>618</v>
      </c>
      <c r="F20" s="71">
        <f t="shared" si="0"/>
        <v>550.5263157894736</v>
      </c>
      <c r="G20" s="54"/>
    </row>
    <row r="21" spans="1:7" s="72" customFormat="1" ht="19.5" customHeight="1">
      <c r="A21" s="73" t="s">
        <v>249</v>
      </c>
      <c r="B21" s="54">
        <v>66</v>
      </c>
      <c r="C21" s="54">
        <v>55</v>
      </c>
      <c r="D21" s="54">
        <f t="shared" si="1"/>
        <v>0</v>
      </c>
      <c r="E21" s="54">
        <v>55</v>
      </c>
      <c r="F21" s="71">
        <f t="shared" si="0"/>
        <v>-16.666666666666664</v>
      </c>
      <c r="G21" s="54"/>
    </row>
    <row r="22" spans="1:7" s="72" customFormat="1" ht="19.5" customHeight="1">
      <c r="A22" s="73" t="s">
        <v>250</v>
      </c>
      <c r="B22" s="54">
        <v>1528</v>
      </c>
      <c r="C22" s="54">
        <v>467</v>
      </c>
      <c r="D22" s="54">
        <f t="shared" si="1"/>
        <v>858</v>
      </c>
      <c r="E22" s="54">
        <v>1325</v>
      </c>
      <c r="F22" s="71">
        <f t="shared" si="0"/>
        <v>-13.285340314136127</v>
      </c>
      <c r="G22" s="54"/>
    </row>
    <row r="23" spans="1:7" s="72" customFormat="1" ht="19.5" customHeight="1">
      <c r="A23" s="74" t="s">
        <v>251</v>
      </c>
      <c r="B23" s="54">
        <v>1577</v>
      </c>
      <c r="C23" s="54">
        <v>1345</v>
      </c>
      <c r="D23" s="54">
        <f t="shared" si="1"/>
        <v>0</v>
      </c>
      <c r="E23" s="54">
        <v>1345</v>
      </c>
      <c r="F23" s="71">
        <f t="shared" si="0"/>
        <v>-14.711477488902979</v>
      </c>
      <c r="G23" s="54"/>
    </row>
    <row r="24" spans="1:7" s="72" customFormat="1" ht="19.5" customHeight="1">
      <c r="A24" s="74" t="s">
        <v>252</v>
      </c>
      <c r="B24" s="54">
        <v>746</v>
      </c>
      <c r="C24" s="54">
        <v>1279</v>
      </c>
      <c r="D24" s="54">
        <f t="shared" si="1"/>
        <v>20</v>
      </c>
      <c r="E24" s="54">
        <v>1299</v>
      </c>
      <c r="F24" s="71">
        <f t="shared" si="0"/>
        <v>74.12868632707776</v>
      </c>
      <c r="G24" s="54"/>
    </row>
    <row r="25" spans="1:7" s="72" customFormat="1" ht="19.5" customHeight="1">
      <c r="A25" s="74" t="s">
        <v>253</v>
      </c>
      <c r="B25" s="75">
        <v>383</v>
      </c>
      <c r="C25" s="54">
        <v>211</v>
      </c>
      <c r="D25" s="54">
        <f t="shared" si="1"/>
        <v>200</v>
      </c>
      <c r="E25" s="54">
        <v>411</v>
      </c>
      <c r="F25" s="71">
        <f t="shared" si="0"/>
        <v>7.310704960835509</v>
      </c>
      <c r="G25" s="54"/>
    </row>
    <row r="26" spans="1:7" s="72" customFormat="1" ht="19.5" customHeight="1">
      <c r="A26" s="74" t="s">
        <v>254</v>
      </c>
      <c r="B26" s="61">
        <v>104</v>
      </c>
      <c r="C26" s="61">
        <v>94</v>
      </c>
      <c r="D26" s="54">
        <f t="shared" si="1"/>
        <v>70</v>
      </c>
      <c r="E26" s="61">
        <v>164</v>
      </c>
      <c r="F26" s="71">
        <f t="shared" si="0"/>
        <v>57.692307692307686</v>
      </c>
      <c r="G26" s="61"/>
    </row>
    <row r="27" spans="1:7" s="72" customFormat="1" ht="19.5" customHeight="1">
      <c r="A27" s="74" t="s">
        <v>255</v>
      </c>
      <c r="B27" s="76">
        <v>0</v>
      </c>
      <c r="C27" s="76">
        <v>0</v>
      </c>
      <c r="D27" s="54">
        <f t="shared" si="1"/>
        <v>0</v>
      </c>
      <c r="E27" s="76">
        <v>0</v>
      </c>
      <c r="F27" s="71">
        <f t="shared" si="0"/>
        <v>0</v>
      </c>
      <c r="G27" s="76"/>
    </row>
    <row r="28" spans="1:7" s="72" customFormat="1" ht="19.5" customHeight="1">
      <c r="A28" s="74" t="s">
        <v>256</v>
      </c>
      <c r="B28" s="61">
        <v>644</v>
      </c>
      <c r="C28" s="61">
        <v>657</v>
      </c>
      <c r="D28" s="54">
        <f t="shared" si="1"/>
        <v>0</v>
      </c>
      <c r="E28" s="61">
        <v>657</v>
      </c>
      <c r="F28" s="71">
        <f t="shared" si="0"/>
        <v>2.018633540372671</v>
      </c>
      <c r="G28" s="61"/>
    </row>
    <row r="29" spans="1:7" s="72" customFormat="1" ht="19.5" customHeight="1">
      <c r="A29" s="74" t="s">
        <v>886</v>
      </c>
      <c r="B29" s="54"/>
      <c r="C29" s="54">
        <v>0</v>
      </c>
      <c r="D29" s="54">
        <f t="shared" si="1"/>
        <v>0</v>
      </c>
      <c r="E29" s="54">
        <v>0</v>
      </c>
      <c r="F29" s="71">
        <f t="shared" si="0"/>
        <v>0</v>
      </c>
      <c r="G29" s="54"/>
    </row>
    <row r="30" spans="1:7" s="72" customFormat="1" ht="19.5" customHeight="1">
      <c r="A30" s="74" t="s">
        <v>887</v>
      </c>
      <c r="B30" s="54"/>
      <c r="C30" s="54">
        <v>1473</v>
      </c>
      <c r="D30" s="54">
        <f t="shared" si="1"/>
        <v>123</v>
      </c>
      <c r="E30" s="54">
        <v>1596</v>
      </c>
      <c r="F30" s="71">
        <f t="shared" si="0"/>
        <v>0</v>
      </c>
      <c r="G30" s="54"/>
    </row>
    <row r="31" spans="1:7" s="72" customFormat="1" ht="19.5" customHeight="1">
      <c r="A31" s="74" t="s">
        <v>257</v>
      </c>
      <c r="B31" s="54">
        <v>8853</v>
      </c>
      <c r="C31" s="54">
        <v>515</v>
      </c>
      <c r="D31" s="54">
        <f t="shared" si="1"/>
        <v>3296</v>
      </c>
      <c r="E31" s="54">
        <f>3715+96</f>
        <v>3811</v>
      </c>
      <c r="F31" s="71">
        <f t="shared" si="0"/>
        <v>-56.95244549870101</v>
      </c>
      <c r="G31" s="54"/>
    </row>
    <row r="32" spans="1:7" s="72" customFormat="1" ht="19.5" customHeight="1">
      <c r="A32" s="69" t="s">
        <v>52</v>
      </c>
      <c r="B32" s="69">
        <v>0</v>
      </c>
      <c r="C32" s="69">
        <v>0</v>
      </c>
      <c r="D32" s="69">
        <v>0</v>
      </c>
      <c r="E32" s="69">
        <v>0</v>
      </c>
      <c r="F32" s="71">
        <f t="shared" si="0"/>
        <v>0</v>
      </c>
      <c r="G32" s="69"/>
    </row>
    <row r="33" spans="1:7" s="72" customFormat="1" ht="19.5" customHeight="1">
      <c r="A33" s="73" t="s">
        <v>258</v>
      </c>
      <c r="B33" s="54">
        <v>0</v>
      </c>
      <c r="C33" s="54"/>
      <c r="D33" s="54"/>
      <c r="E33" s="54">
        <v>0</v>
      </c>
      <c r="F33" s="71">
        <f t="shared" si="0"/>
        <v>0</v>
      </c>
      <c r="G33" s="54"/>
    </row>
    <row r="34" spans="1:7" s="72" customFormat="1" ht="19.5" customHeight="1">
      <c r="A34" s="73" t="s">
        <v>259</v>
      </c>
      <c r="B34" s="54">
        <v>0</v>
      </c>
      <c r="C34" s="54"/>
      <c r="D34" s="54"/>
      <c r="E34" s="54">
        <v>0</v>
      </c>
      <c r="F34" s="71">
        <f t="shared" si="0"/>
        <v>0</v>
      </c>
      <c r="G34" s="54"/>
    </row>
    <row r="35" spans="1:7" s="72" customFormat="1" ht="19.5" customHeight="1">
      <c r="A35" s="69" t="s">
        <v>53</v>
      </c>
      <c r="B35" s="69">
        <v>111</v>
      </c>
      <c r="C35" s="69">
        <v>75</v>
      </c>
      <c r="D35" s="69">
        <f>SUM(D36:D37)</f>
        <v>0</v>
      </c>
      <c r="E35" s="69">
        <v>75</v>
      </c>
      <c r="F35" s="71">
        <f t="shared" si="0"/>
        <v>-32.432432432432435</v>
      </c>
      <c r="G35" s="69"/>
    </row>
    <row r="36" spans="1:7" s="72" customFormat="1" ht="19.5" customHeight="1">
      <c r="A36" s="74" t="s">
        <v>260</v>
      </c>
      <c r="B36" s="54">
        <v>110</v>
      </c>
      <c r="C36" s="54">
        <v>75</v>
      </c>
      <c r="D36" s="54">
        <f>E36-C36</f>
        <v>0</v>
      </c>
      <c r="E36" s="54">
        <v>75</v>
      </c>
      <c r="F36" s="71">
        <f t="shared" si="0"/>
        <v>-31.818181818181817</v>
      </c>
      <c r="G36" s="54"/>
    </row>
    <row r="37" spans="1:7" s="72" customFormat="1" ht="19.5" customHeight="1">
      <c r="A37" s="74" t="s">
        <v>261</v>
      </c>
      <c r="B37" s="54">
        <v>1</v>
      </c>
      <c r="C37" s="54"/>
      <c r="D37" s="54">
        <f>E37-C37</f>
        <v>0</v>
      </c>
      <c r="E37" s="54">
        <v>0</v>
      </c>
      <c r="F37" s="71">
        <f t="shared" si="0"/>
        <v>-100</v>
      </c>
      <c r="G37" s="54"/>
    </row>
    <row r="38" spans="1:7" s="72" customFormat="1" ht="19.5" customHeight="1">
      <c r="A38" s="69" t="s">
        <v>54</v>
      </c>
      <c r="B38" s="69">
        <v>12582</v>
      </c>
      <c r="C38" s="69">
        <v>8838</v>
      </c>
      <c r="D38" s="69">
        <f>SUM(D39:D49)</f>
        <v>2119</v>
      </c>
      <c r="E38" s="69">
        <v>10957</v>
      </c>
      <c r="F38" s="71">
        <f t="shared" si="0"/>
        <v>-12.915275790812272</v>
      </c>
      <c r="G38" s="69"/>
    </row>
    <row r="39" spans="1:7" s="72" customFormat="1" ht="19.5" customHeight="1">
      <c r="A39" s="73" t="s">
        <v>888</v>
      </c>
      <c r="B39" s="54">
        <v>970</v>
      </c>
      <c r="C39" s="54">
        <v>40</v>
      </c>
      <c r="D39" s="54">
        <f aca="true" t="shared" si="2" ref="D39:D49">E39-C39</f>
        <v>20</v>
      </c>
      <c r="E39" s="54">
        <v>60</v>
      </c>
      <c r="F39" s="71">
        <f t="shared" si="0"/>
        <v>-93.81443298969072</v>
      </c>
      <c r="G39" s="54"/>
    </row>
    <row r="40" spans="1:7" s="72" customFormat="1" ht="19.5" customHeight="1">
      <c r="A40" s="74" t="s">
        <v>262</v>
      </c>
      <c r="B40" s="54">
        <v>7615</v>
      </c>
      <c r="C40" s="54">
        <v>6111</v>
      </c>
      <c r="D40" s="54">
        <f t="shared" si="2"/>
        <v>1047</v>
      </c>
      <c r="E40" s="54">
        <v>7158</v>
      </c>
      <c r="F40" s="71">
        <f t="shared" si="0"/>
        <v>-6.001313197636244</v>
      </c>
      <c r="G40" s="54"/>
    </row>
    <row r="41" spans="1:7" s="72" customFormat="1" ht="19.5" customHeight="1">
      <c r="A41" s="73" t="s">
        <v>263</v>
      </c>
      <c r="B41" s="54">
        <v>140</v>
      </c>
      <c r="C41" s="54">
        <v>2</v>
      </c>
      <c r="D41" s="54">
        <f t="shared" si="2"/>
        <v>20</v>
      </c>
      <c r="E41" s="54">
        <v>22</v>
      </c>
      <c r="F41" s="71">
        <f t="shared" si="0"/>
        <v>-84.28571428571429</v>
      </c>
      <c r="G41" s="54"/>
    </row>
    <row r="42" spans="1:7" s="72" customFormat="1" ht="19.5" customHeight="1">
      <c r="A42" s="73" t="s">
        <v>264</v>
      </c>
      <c r="B42" s="54">
        <v>1089</v>
      </c>
      <c r="C42" s="54">
        <v>756</v>
      </c>
      <c r="D42" s="54">
        <f t="shared" si="2"/>
        <v>192</v>
      </c>
      <c r="E42" s="54">
        <v>948</v>
      </c>
      <c r="F42" s="71">
        <f t="shared" si="0"/>
        <v>-12.947658402203857</v>
      </c>
      <c r="G42" s="54"/>
    </row>
    <row r="43" spans="1:7" s="72" customFormat="1" ht="19.5" customHeight="1">
      <c r="A43" s="54" t="s">
        <v>265</v>
      </c>
      <c r="B43" s="54">
        <v>1724</v>
      </c>
      <c r="C43" s="54">
        <v>1022</v>
      </c>
      <c r="D43" s="54">
        <f t="shared" si="2"/>
        <v>422</v>
      </c>
      <c r="E43" s="54">
        <v>1444</v>
      </c>
      <c r="F43" s="71">
        <f t="shared" si="0"/>
        <v>-16.241299303944317</v>
      </c>
      <c r="G43" s="54"/>
    </row>
    <row r="44" spans="1:7" s="72" customFormat="1" ht="19.5" customHeight="1">
      <c r="A44" s="73" t="s">
        <v>266</v>
      </c>
      <c r="B44" s="54">
        <v>950</v>
      </c>
      <c r="C44" s="54">
        <v>812</v>
      </c>
      <c r="D44" s="54">
        <f t="shared" si="2"/>
        <v>218</v>
      </c>
      <c r="E44" s="54">
        <v>1030</v>
      </c>
      <c r="F44" s="71">
        <f t="shared" si="0"/>
        <v>8.421052631578947</v>
      </c>
      <c r="G44" s="54"/>
    </row>
    <row r="45" spans="1:7" s="72" customFormat="1" ht="19.5" customHeight="1">
      <c r="A45" s="73" t="s">
        <v>267</v>
      </c>
      <c r="B45" s="54">
        <v>0</v>
      </c>
      <c r="C45" s="54">
        <v>0</v>
      </c>
      <c r="D45" s="54">
        <f t="shared" si="2"/>
        <v>0</v>
      </c>
      <c r="E45" s="54">
        <v>0</v>
      </c>
      <c r="F45" s="71">
        <f t="shared" si="0"/>
        <v>0</v>
      </c>
      <c r="G45" s="54"/>
    </row>
    <row r="46" spans="1:7" s="72" customFormat="1" ht="19.5" customHeight="1">
      <c r="A46" s="74" t="s">
        <v>55</v>
      </c>
      <c r="B46" s="54">
        <v>0</v>
      </c>
      <c r="C46" s="54">
        <v>0</v>
      </c>
      <c r="D46" s="54">
        <f t="shared" si="2"/>
        <v>200</v>
      </c>
      <c r="E46" s="54">
        <v>200</v>
      </c>
      <c r="F46" s="71">
        <f t="shared" si="0"/>
        <v>0</v>
      </c>
      <c r="G46" s="54"/>
    </row>
    <row r="47" spans="1:7" s="72" customFormat="1" ht="19.5" customHeight="1">
      <c r="A47" s="54" t="s">
        <v>268</v>
      </c>
      <c r="B47" s="54">
        <v>0</v>
      </c>
      <c r="C47" s="54">
        <v>0</v>
      </c>
      <c r="D47" s="54">
        <f t="shared" si="2"/>
        <v>0</v>
      </c>
      <c r="E47" s="54">
        <v>0</v>
      </c>
      <c r="F47" s="71">
        <f t="shared" si="0"/>
        <v>0</v>
      </c>
      <c r="G47" s="54"/>
    </row>
    <row r="48" spans="1:7" s="72" customFormat="1" ht="19.5" customHeight="1">
      <c r="A48" s="73" t="s">
        <v>269</v>
      </c>
      <c r="B48" s="54">
        <v>0</v>
      </c>
      <c r="C48" s="54">
        <v>0</v>
      </c>
      <c r="D48" s="54">
        <f t="shared" si="2"/>
        <v>0</v>
      </c>
      <c r="E48" s="54">
        <v>0</v>
      </c>
      <c r="F48" s="71">
        <f t="shared" si="0"/>
        <v>0</v>
      </c>
      <c r="G48" s="54"/>
    </row>
    <row r="49" spans="1:7" s="72" customFormat="1" ht="19.5" customHeight="1">
      <c r="A49" s="74" t="s">
        <v>270</v>
      </c>
      <c r="B49" s="54">
        <v>94</v>
      </c>
      <c r="C49" s="54">
        <v>95</v>
      </c>
      <c r="D49" s="54">
        <f t="shared" si="2"/>
        <v>0</v>
      </c>
      <c r="E49" s="54">
        <v>95</v>
      </c>
      <c r="F49" s="71">
        <f t="shared" si="0"/>
        <v>1.0638297872340425</v>
      </c>
      <c r="G49" s="54"/>
    </row>
    <row r="50" spans="1:7" s="72" customFormat="1" ht="19.5" customHeight="1">
      <c r="A50" s="69" t="s">
        <v>56</v>
      </c>
      <c r="B50" s="69">
        <v>58177</v>
      </c>
      <c r="C50" s="69">
        <v>36198</v>
      </c>
      <c r="D50" s="69">
        <f>SUM(D51:D60)</f>
        <v>31644</v>
      </c>
      <c r="E50" s="69">
        <v>67842</v>
      </c>
      <c r="F50" s="71">
        <f t="shared" si="0"/>
        <v>16.613094521890094</v>
      </c>
      <c r="G50" s="69"/>
    </row>
    <row r="51" spans="1:7" s="72" customFormat="1" ht="19.5" customHeight="1">
      <c r="A51" s="74" t="s">
        <v>271</v>
      </c>
      <c r="B51" s="54">
        <v>194</v>
      </c>
      <c r="C51" s="54">
        <v>331</v>
      </c>
      <c r="D51" s="54">
        <f aca="true" t="shared" si="3" ref="D51:D60">E51-C51</f>
        <v>0</v>
      </c>
      <c r="E51" s="54">
        <v>331</v>
      </c>
      <c r="F51" s="71">
        <f t="shared" si="0"/>
        <v>70.61855670103093</v>
      </c>
      <c r="G51" s="54"/>
    </row>
    <row r="52" spans="1:7" s="72" customFormat="1" ht="19.5" customHeight="1">
      <c r="A52" s="89" t="s">
        <v>272</v>
      </c>
      <c r="B52" s="90">
        <v>56097</v>
      </c>
      <c r="C52" s="90">
        <v>34282</v>
      </c>
      <c r="D52" s="54">
        <f t="shared" si="3"/>
        <v>31546</v>
      </c>
      <c r="E52" s="90">
        <v>65828</v>
      </c>
      <c r="F52" s="71">
        <f t="shared" si="0"/>
        <v>17.346738684778153</v>
      </c>
      <c r="G52" s="90"/>
    </row>
    <row r="53" spans="1:7" s="88" customFormat="1" ht="19.5" customHeight="1">
      <c r="A53" s="73" t="s">
        <v>273</v>
      </c>
      <c r="B53" s="54">
        <v>443</v>
      </c>
      <c r="C53" s="54">
        <v>0</v>
      </c>
      <c r="D53" s="54">
        <f t="shared" si="3"/>
        <v>3</v>
      </c>
      <c r="E53" s="54">
        <v>3</v>
      </c>
      <c r="F53" s="71">
        <f t="shared" si="0"/>
        <v>-99.32279909706546</v>
      </c>
      <c r="G53" s="54"/>
    </row>
    <row r="54" spans="1:7" s="72" customFormat="1" ht="19.5" customHeight="1">
      <c r="A54" s="54" t="s">
        <v>274</v>
      </c>
      <c r="B54" s="54">
        <v>0</v>
      </c>
      <c r="C54" s="54">
        <v>0</v>
      </c>
      <c r="D54" s="54">
        <f t="shared" si="3"/>
        <v>0</v>
      </c>
      <c r="E54" s="54">
        <v>0</v>
      </c>
      <c r="F54" s="71">
        <f t="shared" si="0"/>
        <v>0</v>
      </c>
      <c r="G54" s="54"/>
    </row>
    <row r="55" spans="1:7" s="72" customFormat="1" ht="19.5" customHeight="1">
      <c r="A55" s="74" t="s">
        <v>275</v>
      </c>
      <c r="B55" s="54">
        <v>0</v>
      </c>
      <c r="C55" s="54">
        <v>0</v>
      </c>
      <c r="D55" s="54">
        <f t="shared" si="3"/>
        <v>0</v>
      </c>
      <c r="E55" s="54">
        <v>0</v>
      </c>
      <c r="F55" s="71">
        <f t="shared" si="0"/>
        <v>0</v>
      </c>
      <c r="G55" s="54"/>
    </row>
    <row r="56" spans="1:7" s="72" customFormat="1" ht="19.5" customHeight="1">
      <c r="A56" s="74" t="s">
        <v>276</v>
      </c>
      <c r="B56" s="54">
        <v>0</v>
      </c>
      <c r="C56" s="54">
        <v>0</v>
      </c>
      <c r="D56" s="54">
        <f t="shared" si="3"/>
        <v>0</v>
      </c>
      <c r="E56" s="54">
        <v>0</v>
      </c>
      <c r="F56" s="71">
        <f t="shared" si="0"/>
        <v>0</v>
      </c>
      <c r="G56" s="54"/>
    </row>
    <row r="57" spans="1:7" s="72" customFormat="1" ht="19.5" customHeight="1">
      <c r="A57" s="73" t="s">
        <v>277</v>
      </c>
      <c r="B57" s="54">
        <v>158</v>
      </c>
      <c r="C57" s="54">
        <v>65</v>
      </c>
      <c r="D57" s="54">
        <f t="shared" si="3"/>
        <v>45</v>
      </c>
      <c r="E57" s="54">
        <v>110</v>
      </c>
      <c r="F57" s="71">
        <f t="shared" si="0"/>
        <v>-30.37974683544304</v>
      </c>
      <c r="G57" s="54"/>
    </row>
    <row r="58" spans="1:7" s="72" customFormat="1" ht="19.5" customHeight="1">
      <c r="A58" s="74" t="s">
        <v>57</v>
      </c>
      <c r="B58" s="54">
        <v>535</v>
      </c>
      <c r="C58" s="54">
        <v>531</v>
      </c>
      <c r="D58" s="54">
        <f t="shared" si="3"/>
        <v>0</v>
      </c>
      <c r="E58" s="54">
        <v>531</v>
      </c>
      <c r="F58" s="71">
        <f t="shared" si="0"/>
        <v>-0.7476635514018692</v>
      </c>
      <c r="G58" s="54"/>
    </row>
    <row r="59" spans="1:7" s="72" customFormat="1" ht="19.5" customHeight="1">
      <c r="A59" s="73" t="s">
        <v>278</v>
      </c>
      <c r="B59" s="54">
        <v>750</v>
      </c>
      <c r="C59" s="54">
        <v>989</v>
      </c>
      <c r="D59" s="54">
        <f t="shared" si="3"/>
        <v>50</v>
      </c>
      <c r="E59" s="54">
        <v>1039</v>
      </c>
      <c r="F59" s="71">
        <f t="shared" si="0"/>
        <v>38.53333333333334</v>
      </c>
      <c r="G59" s="54"/>
    </row>
    <row r="60" spans="1:7" s="72" customFormat="1" ht="19.5" customHeight="1">
      <c r="A60" s="73" t="s">
        <v>279</v>
      </c>
      <c r="B60" s="54">
        <v>0</v>
      </c>
      <c r="C60" s="54"/>
      <c r="D60" s="54">
        <f t="shared" si="3"/>
        <v>0</v>
      </c>
      <c r="E60" s="54">
        <v>0</v>
      </c>
      <c r="F60" s="71">
        <f t="shared" si="0"/>
        <v>0</v>
      </c>
      <c r="G60" s="54"/>
    </row>
    <row r="61" spans="1:7" s="72" customFormat="1" ht="19.5" customHeight="1">
      <c r="A61" s="69" t="s">
        <v>58</v>
      </c>
      <c r="B61" s="69">
        <v>1118</v>
      </c>
      <c r="C61" s="69">
        <v>268</v>
      </c>
      <c r="D61" s="69">
        <f>SUM(D62:D71)</f>
        <v>795</v>
      </c>
      <c r="E61" s="69">
        <v>1063</v>
      </c>
      <c r="F61" s="71">
        <f t="shared" si="0"/>
        <v>-4.919499105545618</v>
      </c>
      <c r="G61" s="69"/>
    </row>
    <row r="62" spans="1:7" s="72" customFormat="1" ht="19.5" customHeight="1">
      <c r="A62" s="74" t="s">
        <v>280</v>
      </c>
      <c r="B62" s="54">
        <v>91</v>
      </c>
      <c r="C62" s="54">
        <v>171</v>
      </c>
      <c r="D62" s="54">
        <f aca="true" t="shared" si="4" ref="D62:D71">E62-C62</f>
        <v>0</v>
      </c>
      <c r="E62" s="54">
        <v>171</v>
      </c>
      <c r="F62" s="71">
        <f t="shared" si="0"/>
        <v>87.91208791208791</v>
      </c>
      <c r="G62" s="54"/>
    </row>
    <row r="63" spans="1:7" s="72" customFormat="1" ht="19.5" customHeight="1">
      <c r="A63" s="73" t="s">
        <v>281</v>
      </c>
      <c r="B63" s="54">
        <v>83</v>
      </c>
      <c r="C63" s="54">
        <v>0</v>
      </c>
      <c r="D63" s="54">
        <f t="shared" si="4"/>
        <v>65</v>
      </c>
      <c r="E63" s="54">
        <v>65</v>
      </c>
      <c r="F63" s="71">
        <f t="shared" si="0"/>
        <v>-21.686746987951807</v>
      </c>
      <c r="G63" s="54"/>
    </row>
    <row r="64" spans="1:7" s="72" customFormat="1" ht="19.5" customHeight="1">
      <c r="A64" s="74" t="s">
        <v>282</v>
      </c>
      <c r="B64" s="54">
        <v>0</v>
      </c>
      <c r="C64" s="54">
        <v>0</v>
      </c>
      <c r="D64" s="54">
        <f t="shared" si="4"/>
        <v>15</v>
      </c>
      <c r="E64" s="54">
        <v>15</v>
      </c>
      <c r="F64" s="71">
        <f t="shared" si="0"/>
        <v>0</v>
      </c>
      <c r="G64" s="54"/>
    </row>
    <row r="65" spans="1:7" s="72" customFormat="1" ht="19.5" customHeight="1">
      <c r="A65" s="74" t="s">
        <v>283</v>
      </c>
      <c r="B65" s="54">
        <v>686</v>
      </c>
      <c r="C65" s="54">
        <v>0</v>
      </c>
      <c r="D65" s="54">
        <f t="shared" si="4"/>
        <v>710</v>
      </c>
      <c r="E65" s="54">
        <v>710</v>
      </c>
      <c r="F65" s="71">
        <f t="shared" si="0"/>
        <v>3.498542274052478</v>
      </c>
      <c r="G65" s="54"/>
    </row>
    <row r="66" spans="1:7" s="72" customFormat="1" ht="19.5" customHeight="1">
      <c r="A66" s="74" t="s">
        <v>284</v>
      </c>
      <c r="B66" s="54">
        <v>0</v>
      </c>
      <c r="C66" s="54">
        <v>0</v>
      </c>
      <c r="D66" s="54">
        <f t="shared" si="4"/>
        <v>0</v>
      </c>
      <c r="E66" s="54">
        <v>0</v>
      </c>
      <c r="F66" s="71">
        <f t="shared" si="0"/>
        <v>0</v>
      </c>
      <c r="G66" s="54"/>
    </row>
    <row r="67" spans="1:7" s="72" customFormat="1" ht="19.5" customHeight="1">
      <c r="A67" s="74" t="s">
        <v>285</v>
      </c>
      <c r="B67" s="54">
        <v>0</v>
      </c>
      <c r="C67" s="54">
        <v>0</v>
      </c>
      <c r="D67" s="54">
        <f t="shared" si="4"/>
        <v>0</v>
      </c>
      <c r="E67" s="54">
        <v>0</v>
      </c>
      <c r="F67" s="71">
        <f t="shared" si="0"/>
        <v>0</v>
      </c>
      <c r="G67" s="54"/>
    </row>
    <row r="68" spans="1:7" s="72" customFormat="1" ht="19.5" customHeight="1">
      <c r="A68" s="73" t="s">
        <v>286</v>
      </c>
      <c r="B68" s="54">
        <v>239</v>
      </c>
      <c r="C68" s="54">
        <v>97</v>
      </c>
      <c r="D68" s="54">
        <f t="shared" si="4"/>
        <v>0</v>
      </c>
      <c r="E68" s="54">
        <v>97</v>
      </c>
      <c r="F68" s="71">
        <f aca="true" t="shared" si="5" ref="F68:F136">IF(B68=0,,SUM(E68-B68)/B68*100)</f>
        <v>-59.41422594142259</v>
      </c>
      <c r="G68" s="54"/>
    </row>
    <row r="69" spans="1:7" s="72" customFormat="1" ht="19.5" customHeight="1">
      <c r="A69" s="73" t="s">
        <v>287</v>
      </c>
      <c r="B69" s="54">
        <v>0</v>
      </c>
      <c r="C69" s="54">
        <v>0</v>
      </c>
      <c r="D69" s="54">
        <f t="shared" si="4"/>
        <v>0</v>
      </c>
      <c r="E69" s="54">
        <v>0</v>
      </c>
      <c r="F69" s="71">
        <f t="shared" si="5"/>
        <v>0</v>
      </c>
      <c r="G69" s="54"/>
    </row>
    <row r="70" spans="1:7" s="72" customFormat="1" ht="19.5" customHeight="1">
      <c r="A70" s="54" t="s">
        <v>861</v>
      </c>
      <c r="B70" s="54">
        <v>0</v>
      </c>
      <c r="C70" s="54">
        <v>0</v>
      </c>
      <c r="D70" s="54">
        <f t="shared" si="4"/>
        <v>0</v>
      </c>
      <c r="E70" s="54">
        <v>0</v>
      </c>
      <c r="F70" s="71">
        <f t="shared" si="5"/>
        <v>0</v>
      </c>
      <c r="G70" s="54"/>
    </row>
    <row r="71" spans="1:7" s="72" customFormat="1" ht="19.5" customHeight="1">
      <c r="A71" s="73" t="s">
        <v>288</v>
      </c>
      <c r="B71" s="54">
        <v>19</v>
      </c>
      <c r="C71" s="54">
        <v>0</v>
      </c>
      <c r="D71" s="54">
        <f t="shared" si="4"/>
        <v>5</v>
      </c>
      <c r="E71" s="54">
        <v>5</v>
      </c>
      <c r="F71" s="71">
        <f t="shared" si="5"/>
        <v>-73.68421052631578</v>
      </c>
      <c r="G71" s="54"/>
    </row>
    <row r="72" spans="1:7" s="72" customFormat="1" ht="19.5" customHeight="1">
      <c r="A72" s="69" t="s">
        <v>889</v>
      </c>
      <c r="B72" s="69">
        <v>3064</v>
      </c>
      <c r="C72" s="69">
        <v>2595</v>
      </c>
      <c r="D72" s="69">
        <f>SUM(D73:D78)</f>
        <v>2910</v>
      </c>
      <c r="E72" s="69">
        <v>5538</v>
      </c>
      <c r="F72" s="71">
        <f t="shared" si="5"/>
        <v>80.74412532637075</v>
      </c>
      <c r="G72" s="69"/>
    </row>
    <row r="73" spans="1:7" s="72" customFormat="1" ht="19.5" customHeight="1">
      <c r="A73" s="77" t="s">
        <v>890</v>
      </c>
      <c r="B73" s="54">
        <v>1206</v>
      </c>
      <c r="C73" s="54">
        <v>1898</v>
      </c>
      <c r="D73" s="54">
        <f>E73-C73</f>
        <v>1416</v>
      </c>
      <c r="E73" s="54">
        <v>3314</v>
      </c>
      <c r="F73" s="71">
        <f t="shared" si="5"/>
        <v>174.7927031509121</v>
      </c>
      <c r="G73" s="54"/>
    </row>
    <row r="74" spans="1:7" s="72" customFormat="1" ht="19.5" customHeight="1">
      <c r="A74" s="77" t="s">
        <v>289</v>
      </c>
      <c r="B74" s="54">
        <v>108</v>
      </c>
      <c r="C74" s="54">
        <v>90</v>
      </c>
      <c r="D74" s="54">
        <f>E74-C74</f>
        <v>500</v>
      </c>
      <c r="E74" s="54">
        <v>590</v>
      </c>
      <c r="F74" s="71">
        <f t="shared" si="5"/>
        <v>446.2962962962963</v>
      </c>
      <c r="G74" s="54"/>
    </row>
    <row r="75" spans="1:7" s="72" customFormat="1" ht="19.5" customHeight="1">
      <c r="A75" s="77" t="s">
        <v>290</v>
      </c>
      <c r="B75" s="54">
        <v>208</v>
      </c>
      <c r="C75" s="54">
        <v>133</v>
      </c>
      <c r="D75" s="54">
        <f>E75-C75</f>
        <v>480</v>
      </c>
      <c r="E75" s="54">
        <v>613</v>
      </c>
      <c r="F75" s="71">
        <f t="shared" si="5"/>
        <v>194.71153846153845</v>
      </c>
      <c r="G75" s="54"/>
    </row>
    <row r="76" spans="1:7" s="72" customFormat="1" ht="19.5" customHeight="1">
      <c r="A76" s="85" t="s">
        <v>891</v>
      </c>
      <c r="B76" s="54"/>
      <c r="C76" s="54">
        <v>15</v>
      </c>
      <c r="D76" s="54">
        <f>E76-C76</f>
        <v>90</v>
      </c>
      <c r="E76" s="54">
        <v>105</v>
      </c>
      <c r="F76" s="71">
        <f t="shared" si="5"/>
        <v>0</v>
      </c>
      <c r="G76" s="54"/>
    </row>
    <row r="77" spans="1:7" s="72" customFormat="1" ht="19.5" customHeight="1">
      <c r="A77" s="85" t="s">
        <v>892</v>
      </c>
      <c r="B77" s="54"/>
      <c r="C77" s="54">
        <v>459</v>
      </c>
      <c r="D77" s="54"/>
      <c r="E77" s="54">
        <v>492</v>
      </c>
      <c r="F77" s="71"/>
      <c r="G77" s="54"/>
    </row>
    <row r="78" spans="1:7" s="72" customFormat="1" ht="19.5" customHeight="1">
      <c r="A78" s="77" t="s">
        <v>291</v>
      </c>
      <c r="B78" s="54">
        <v>800</v>
      </c>
      <c r="C78" s="54">
        <v>0</v>
      </c>
      <c r="D78" s="54">
        <f>E78-C78</f>
        <v>424</v>
      </c>
      <c r="E78" s="54">
        <v>424</v>
      </c>
      <c r="F78" s="71">
        <f t="shared" si="5"/>
        <v>-47</v>
      </c>
      <c r="G78" s="54"/>
    </row>
    <row r="79" spans="1:7" s="72" customFormat="1" ht="19.5" customHeight="1">
      <c r="A79" s="69" t="s">
        <v>864</v>
      </c>
      <c r="B79" s="69">
        <v>31041</v>
      </c>
      <c r="C79" s="69">
        <v>19391</v>
      </c>
      <c r="D79" s="69">
        <f>SUM(D80:D99)</f>
        <v>12769</v>
      </c>
      <c r="E79" s="69">
        <v>32160</v>
      </c>
      <c r="F79" s="71">
        <f t="shared" si="5"/>
        <v>3.604909635643182</v>
      </c>
      <c r="G79" s="69"/>
    </row>
    <row r="80" spans="1:7" s="72" customFormat="1" ht="18.75" customHeight="1">
      <c r="A80" s="77" t="s">
        <v>292</v>
      </c>
      <c r="B80" s="54">
        <v>1581</v>
      </c>
      <c r="C80" s="54">
        <v>1059</v>
      </c>
      <c r="D80" s="54">
        <f aca="true" t="shared" si="6" ref="D80:D99">E80-C80</f>
        <v>828</v>
      </c>
      <c r="E80" s="54">
        <v>1887</v>
      </c>
      <c r="F80" s="71">
        <f t="shared" si="5"/>
        <v>19.35483870967742</v>
      </c>
      <c r="G80" s="54"/>
    </row>
    <row r="81" spans="1:7" s="72" customFormat="1" ht="18.75" customHeight="1">
      <c r="A81" s="77" t="s">
        <v>293</v>
      </c>
      <c r="B81" s="54">
        <v>1000</v>
      </c>
      <c r="C81" s="54">
        <v>426</v>
      </c>
      <c r="D81" s="54">
        <f t="shared" si="6"/>
        <v>297</v>
      </c>
      <c r="E81" s="54">
        <v>723</v>
      </c>
      <c r="F81" s="71">
        <f t="shared" si="5"/>
        <v>-27.700000000000003</v>
      </c>
      <c r="G81" s="54"/>
    </row>
    <row r="82" spans="1:7" s="72" customFormat="1" ht="19.5" customHeight="1">
      <c r="A82" s="86" t="s">
        <v>865</v>
      </c>
      <c r="B82" s="54">
        <v>0</v>
      </c>
      <c r="C82" s="54">
        <v>0</v>
      </c>
      <c r="D82" s="54">
        <f t="shared" si="6"/>
        <v>0</v>
      </c>
      <c r="E82" s="54">
        <v>0</v>
      </c>
      <c r="F82" s="71">
        <f t="shared" si="5"/>
        <v>0</v>
      </c>
      <c r="G82" s="54"/>
    </row>
    <row r="83" spans="1:7" s="72" customFormat="1" ht="19.5" customHeight="1">
      <c r="A83" s="77" t="s">
        <v>294</v>
      </c>
      <c r="B83" s="54">
        <v>4466</v>
      </c>
      <c r="C83" s="54">
        <v>4694</v>
      </c>
      <c r="D83" s="54">
        <f t="shared" si="6"/>
        <v>0</v>
      </c>
      <c r="E83" s="54">
        <v>4694</v>
      </c>
      <c r="F83" s="71">
        <f t="shared" si="5"/>
        <v>5.105239587998208</v>
      </c>
      <c r="G83" s="54"/>
    </row>
    <row r="84" spans="1:7" s="72" customFormat="1" ht="19.5" customHeight="1">
      <c r="A84" s="77" t="s">
        <v>295</v>
      </c>
      <c r="B84" s="54">
        <v>0</v>
      </c>
      <c r="C84" s="54">
        <v>0</v>
      </c>
      <c r="D84" s="54">
        <f t="shared" si="6"/>
        <v>0</v>
      </c>
      <c r="E84" s="54">
        <v>0</v>
      </c>
      <c r="F84" s="71">
        <f t="shared" si="5"/>
        <v>0</v>
      </c>
      <c r="G84" s="54"/>
    </row>
    <row r="85" spans="1:7" s="72" customFormat="1" ht="19.5" customHeight="1">
      <c r="A85" s="77" t="s">
        <v>296</v>
      </c>
      <c r="B85" s="54">
        <v>757</v>
      </c>
      <c r="C85" s="54">
        <v>475</v>
      </c>
      <c r="D85" s="54">
        <f t="shared" si="6"/>
        <v>1211</v>
      </c>
      <c r="E85" s="54">
        <v>1686</v>
      </c>
      <c r="F85" s="71">
        <f t="shared" si="5"/>
        <v>122.72126816380448</v>
      </c>
      <c r="G85" s="54"/>
    </row>
    <row r="86" spans="1:7" s="72" customFormat="1" ht="19.5" customHeight="1">
      <c r="A86" s="77" t="s">
        <v>297</v>
      </c>
      <c r="B86" s="54">
        <v>1384</v>
      </c>
      <c r="C86" s="54">
        <v>82</v>
      </c>
      <c r="D86" s="54">
        <f t="shared" si="6"/>
        <v>1296</v>
      </c>
      <c r="E86" s="54">
        <v>1378</v>
      </c>
      <c r="F86" s="71">
        <f t="shared" si="5"/>
        <v>-0.4335260115606936</v>
      </c>
      <c r="G86" s="54"/>
    </row>
    <row r="87" spans="1:7" s="72" customFormat="1" ht="19.5" customHeight="1">
      <c r="A87" s="77" t="s">
        <v>298</v>
      </c>
      <c r="B87" s="54">
        <v>36</v>
      </c>
      <c r="C87" s="54">
        <v>43</v>
      </c>
      <c r="D87" s="54">
        <f t="shared" si="6"/>
        <v>77</v>
      </c>
      <c r="E87" s="54">
        <v>120</v>
      </c>
      <c r="F87" s="71">
        <f t="shared" si="5"/>
        <v>233.33333333333334</v>
      </c>
      <c r="G87" s="54"/>
    </row>
    <row r="88" spans="1:7" s="72" customFormat="1" ht="19.5" customHeight="1">
      <c r="A88" s="77" t="s">
        <v>299</v>
      </c>
      <c r="B88" s="54">
        <v>587</v>
      </c>
      <c r="C88" s="54">
        <v>47</v>
      </c>
      <c r="D88" s="54">
        <f t="shared" si="6"/>
        <v>580</v>
      </c>
      <c r="E88" s="54">
        <v>627</v>
      </c>
      <c r="F88" s="71">
        <f t="shared" si="5"/>
        <v>6.814310051107325</v>
      </c>
      <c r="G88" s="54"/>
    </row>
    <row r="89" spans="1:7" s="72" customFormat="1" ht="19.5" customHeight="1">
      <c r="A89" s="77" t="s">
        <v>300</v>
      </c>
      <c r="B89" s="54">
        <v>715</v>
      </c>
      <c r="C89" s="54">
        <v>237</v>
      </c>
      <c r="D89" s="54">
        <f t="shared" si="6"/>
        <v>560</v>
      </c>
      <c r="E89" s="54">
        <v>797</v>
      </c>
      <c r="F89" s="71">
        <f t="shared" si="5"/>
        <v>11.468531468531468</v>
      </c>
      <c r="G89" s="54"/>
    </row>
    <row r="90" spans="1:7" s="72" customFormat="1" ht="19.5" customHeight="1">
      <c r="A90" s="77" t="s">
        <v>301</v>
      </c>
      <c r="B90" s="54">
        <v>30</v>
      </c>
      <c r="C90" s="54">
        <v>26</v>
      </c>
      <c r="D90" s="54">
        <f t="shared" si="6"/>
        <v>0</v>
      </c>
      <c r="E90" s="54">
        <v>26</v>
      </c>
      <c r="F90" s="71">
        <f t="shared" si="5"/>
        <v>-13.333333333333334</v>
      </c>
      <c r="G90" s="54"/>
    </row>
    <row r="91" spans="1:7" s="72" customFormat="1" ht="19.5" customHeight="1">
      <c r="A91" s="77" t="s">
        <v>59</v>
      </c>
      <c r="B91" s="54">
        <v>10037</v>
      </c>
      <c r="C91" s="54">
        <v>0</v>
      </c>
      <c r="D91" s="54">
        <f t="shared" si="6"/>
        <v>10216</v>
      </c>
      <c r="E91" s="54">
        <v>10216</v>
      </c>
      <c r="F91" s="71">
        <f t="shared" si="5"/>
        <v>1.783401414765368</v>
      </c>
      <c r="G91" s="54"/>
    </row>
    <row r="92" spans="1:7" s="72" customFormat="1" ht="19.5" customHeight="1">
      <c r="A92" s="77" t="s">
        <v>60</v>
      </c>
      <c r="B92" s="54">
        <v>7</v>
      </c>
      <c r="C92" s="54">
        <v>2</v>
      </c>
      <c r="D92" s="54">
        <f t="shared" si="6"/>
        <v>22</v>
      </c>
      <c r="E92" s="54">
        <v>24</v>
      </c>
      <c r="F92" s="71">
        <f t="shared" si="5"/>
        <v>242.85714285714283</v>
      </c>
      <c r="G92" s="54"/>
    </row>
    <row r="93" spans="1:7" s="72" customFormat="1" ht="19.5" customHeight="1">
      <c r="A93" s="77" t="s">
        <v>866</v>
      </c>
      <c r="B93" s="54">
        <v>950</v>
      </c>
      <c r="C93" s="54">
        <v>0</v>
      </c>
      <c r="D93" s="54">
        <f t="shared" si="6"/>
        <v>1566</v>
      </c>
      <c r="E93" s="54">
        <v>1566</v>
      </c>
      <c r="F93" s="71">
        <f t="shared" si="5"/>
        <v>64.84210526315789</v>
      </c>
      <c r="G93" s="54"/>
    </row>
    <row r="94" spans="1:7" s="72" customFormat="1" ht="19.5" customHeight="1">
      <c r="A94" s="77" t="s">
        <v>302</v>
      </c>
      <c r="B94" s="54">
        <v>0</v>
      </c>
      <c r="C94" s="54">
        <v>0</v>
      </c>
      <c r="D94" s="54">
        <f t="shared" si="6"/>
        <v>0</v>
      </c>
      <c r="E94" s="54">
        <v>0</v>
      </c>
      <c r="F94" s="71">
        <f t="shared" si="5"/>
        <v>0</v>
      </c>
      <c r="G94" s="54"/>
    </row>
    <row r="95" spans="1:7" s="72" customFormat="1" ht="19.5" customHeight="1">
      <c r="A95" s="77" t="s">
        <v>61</v>
      </c>
      <c r="B95" s="54">
        <v>21</v>
      </c>
      <c r="C95" s="54">
        <v>5552</v>
      </c>
      <c r="D95" s="54">
        <f t="shared" si="6"/>
        <v>-5519</v>
      </c>
      <c r="E95" s="54">
        <v>33</v>
      </c>
      <c r="F95" s="71">
        <f t="shared" si="5"/>
        <v>57.14285714285714</v>
      </c>
      <c r="G95" s="54"/>
    </row>
    <row r="96" spans="1:7" s="72" customFormat="1" ht="19.5" customHeight="1">
      <c r="A96" s="77" t="s">
        <v>867</v>
      </c>
      <c r="B96" s="54">
        <v>8854</v>
      </c>
      <c r="C96" s="54">
        <v>6582</v>
      </c>
      <c r="D96" s="54">
        <f t="shared" si="6"/>
        <v>1100</v>
      </c>
      <c r="E96" s="54">
        <v>7682</v>
      </c>
      <c r="F96" s="71">
        <f t="shared" si="5"/>
        <v>-13.23695504856562</v>
      </c>
      <c r="G96" s="54"/>
    </row>
    <row r="97" spans="1:7" s="72" customFormat="1" ht="19.5" customHeight="1">
      <c r="A97" s="86" t="s">
        <v>868</v>
      </c>
      <c r="B97" s="54">
        <v>28</v>
      </c>
      <c r="C97" s="54">
        <v>0</v>
      </c>
      <c r="D97" s="54">
        <f>E97-C97</f>
        <v>2</v>
      </c>
      <c r="E97" s="54">
        <v>2</v>
      </c>
      <c r="F97" s="71">
        <f>IF(B97=0,,SUM(E97-B97)/B97*100)</f>
        <v>-92.85714285714286</v>
      </c>
      <c r="G97" s="54"/>
    </row>
    <row r="98" spans="1:7" s="72" customFormat="1" ht="19.5" customHeight="1">
      <c r="A98" s="86" t="s">
        <v>893</v>
      </c>
      <c r="B98" s="54"/>
      <c r="C98" s="54">
        <v>41</v>
      </c>
      <c r="D98" s="54">
        <f>E98-C98</f>
        <v>105</v>
      </c>
      <c r="E98" s="54">
        <v>146</v>
      </c>
      <c r="F98" s="71">
        <f>IF(B98=0,,SUM(E98-B98)/B98*100)</f>
        <v>0</v>
      </c>
      <c r="G98" s="54"/>
    </row>
    <row r="99" spans="1:7" s="72" customFormat="1" ht="19.5" customHeight="1">
      <c r="A99" s="77" t="s">
        <v>303</v>
      </c>
      <c r="B99" s="54">
        <v>354</v>
      </c>
      <c r="C99" s="54">
        <v>125</v>
      </c>
      <c r="D99" s="54">
        <f t="shared" si="6"/>
        <v>428</v>
      </c>
      <c r="E99" s="54">
        <v>553</v>
      </c>
      <c r="F99" s="71">
        <f t="shared" si="5"/>
        <v>56.21468926553672</v>
      </c>
      <c r="G99" s="54"/>
    </row>
    <row r="100" spans="1:7" s="72" customFormat="1" ht="19.5" customHeight="1">
      <c r="A100" s="69" t="s">
        <v>894</v>
      </c>
      <c r="B100" s="69">
        <v>36083</v>
      </c>
      <c r="C100" s="69">
        <v>31070</v>
      </c>
      <c r="D100" s="69">
        <f>SUM(D101:D113)</f>
        <v>10279</v>
      </c>
      <c r="E100" s="69">
        <v>41474</v>
      </c>
      <c r="F100" s="71">
        <f t="shared" si="5"/>
        <v>14.940553723360031</v>
      </c>
      <c r="G100" s="69"/>
    </row>
    <row r="101" spans="1:7" s="72" customFormat="1" ht="19.5" customHeight="1">
      <c r="A101" s="77" t="s">
        <v>895</v>
      </c>
      <c r="B101" s="54">
        <v>1687</v>
      </c>
      <c r="C101" s="54">
        <v>514</v>
      </c>
      <c r="D101" s="54">
        <f aca="true" t="shared" si="7" ref="D101:D113">E101-C101</f>
        <v>200</v>
      </c>
      <c r="E101" s="54">
        <v>714</v>
      </c>
      <c r="F101" s="71">
        <f t="shared" si="5"/>
        <v>-57.676348547717836</v>
      </c>
      <c r="G101" s="54"/>
    </row>
    <row r="102" spans="1:7" s="72" customFormat="1" ht="19.5" customHeight="1">
      <c r="A102" s="77" t="s">
        <v>304</v>
      </c>
      <c r="B102" s="54">
        <v>2605</v>
      </c>
      <c r="C102" s="54">
        <v>1803</v>
      </c>
      <c r="D102" s="54">
        <f t="shared" si="7"/>
        <v>213</v>
      </c>
      <c r="E102" s="54">
        <v>2016</v>
      </c>
      <c r="F102" s="71">
        <f t="shared" si="5"/>
        <v>-22.61036468330134</v>
      </c>
      <c r="G102" s="54"/>
    </row>
    <row r="103" spans="1:7" s="72" customFormat="1" ht="19.5" customHeight="1">
      <c r="A103" s="77" t="s">
        <v>305</v>
      </c>
      <c r="B103" s="54">
        <v>2434</v>
      </c>
      <c r="C103" s="54">
        <v>2716</v>
      </c>
      <c r="D103" s="54">
        <f t="shared" si="7"/>
        <v>2515</v>
      </c>
      <c r="E103" s="54">
        <v>5231</v>
      </c>
      <c r="F103" s="71">
        <f t="shared" si="5"/>
        <v>114.91372226787182</v>
      </c>
      <c r="G103" s="54"/>
    </row>
    <row r="104" spans="1:7" s="72" customFormat="1" ht="19.5" customHeight="1">
      <c r="A104" s="77" t="s">
        <v>306</v>
      </c>
      <c r="B104" s="54">
        <v>3784</v>
      </c>
      <c r="C104" s="54">
        <v>3385</v>
      </c>
      <c r="D104" s="54">
        <f t="shared" si="7"/>
        <v>581</v>
      </c>
      <c r="E104" s="54">
        <v>3966</v>
      </c>
      <c r="F104" s="71">
        <f t="shared" si="5"/>
        <v>4.809725158562368</v>
      </c>
      <c r="G104" s="54"/>
    </row>
    <row r="105" spans="1:7" s="72" customFormat="1" ht="19.5" customHeight="1">
      <c r="A105" s="77" t="s">
        <v>307</v>
      </c>
      <c r="B105" s="54">
        <v>74</v>
      </c>
      <c r="C105" s="54">
        <v>20</v>
      </c>
      <c r="D105" s="54">
        <f t="shared" si="7"/>
        <v>100</v>
      </c>
      <c r="E105" s="54">
        <v>120</v>
      </c>
      <c r="F105" s="71">
        <f t="shared" si="5"/>
        <v>62.16216216216216</v>
      </c>
      <c r="G105" s="54"/>
    </row>
    <row r="106" spans="1:7" s="72" customFormat="1" ht="19.5" customHeight="1">
      <c r="A106" s="77" t="s">
        <v>62</v>
      </c>
      <c r="B106" s="54">
        <v>2515</v>
      </c>
      <c r="C106" s="54">
        <v>2198</v>
      </c>
      <c r="D106" s="54">
        <f t="shared" si="7"/>
        <v>21</v>
      </c>
      <c r="E106" s="54">
        <v>2219</v>
      </c>
      <c r="F106" s="71">
        <f t="shared" si="5"/>
        <v>-11.76938369781312</v>
      </c>
      <c r="G106" s="54"/>
    </row>
    <row r="107" spans="1:7" s="72" customFormat="1" ht="19.5" customHeight="1">
      <c r="A107" s="77" t="s">
        <v>436</v>
      </c>
      <c r="B107" s="54">
        <v>1904</v>
      </c>
      <c r="C107" s="54">
        <v>2485</v>
      </c>
      <c r="D107" s="54">
        <f t="shared" si="7"/>
        <v>0</v>
      </c>
      <c r="E107" s="54">
        <v>2485</v>
      </c>
      <c r="F107" s="71">
        <f t="shared" si="5"/>
        <v>30.514705882352942</v>
      </c>
      <c r="G107" s="54"/>
    </row>
    <row r="108" spans="1:7" s="72" customFormat="1" ht="19.5" customHeight="1">
      <c r="A108" s="77" t="s">
        <v>437</v>
      </c>
      <c r="B108" s="54">
        <v>17368</v>
      </c>
      <c r="C108" s="54">
        <v>15097</v>
      </c>
      <c r="D108" s="54">
        <f>E108-C108</f>
        <v>3986</v>
      </c>
      <c r="E108" s="54">
        <v>19083</v>
      </c>
      <c r="F108" s="71">
        <f>IF(B108=0,,SUM(E108-B108)/B108*100)</f>
        <v>9.87448180561953</v>
      </c>
      <c r="G108" s="54"/>
    </row>
    <row r="109" spans="1:7" s="72" customFormat="1" ht="19.5" customHeight="1">
      <c r="A109" s="77" t="s">
        <v>438</v>
      </c>
      <c r="B109" s="54">
        <v>3069</v>
      </c>
      <c r="C109" s="54">
        <v>2333</v>
      </c>
      <c r="D109" s="54">
        <f>E109-C109</f>
        <v>907</v>
      </c>
      <c r="E109" s="54">
        <v>3240</v>
      </c>
      <c r="F109" s="71">
        <f>IF(B109=0,,SUM(E109-B109)/B109*100)</f>
        <v>5.571847507331378</v>
      </c>
      <c r="G109" s="54"/>
    </row>
    <row r="110" spans="1:7" s="72" customFormat="1" ht="19.5" customHeight="1">
      <c r="A110" s="77" t="s">
        <v>439</v>
      </c>
      <c r="B110" s="54">
        <v>58</v>
      </c>
      <c r="C110" s="54">
        <v>65</v>
      </c>
      <c r="D110" s="54">
        <f>E110-C110</f>
        <v>98</v>
      </c>
      <c r="E110" s="54">
        <v>163</v>
      </c>
      <c r="F110" s="71">
        <f>IF(B110=0,,SUM(E110-B110)/B110*100)</f>
        <v>181.0344827586207</v>
      </c>
      <c r="G110" s="54"/>
    </row>
    <row r="111" spans="1:7" s="72" customFormat="1" ht="19.5" customHeight="1">
      <c r="A111" s="77" t="s">
        <v>896</v>
      </c>
      <c r="B111" s="54"/>
      <c r="C111" s="54">
        <v>0</v>
      </c>
      <c r="D111" s="54"/>
      <c r="E111" s="54">
        <v>125</v>
      </c>
      <c r="F111" s="71"/>
      <c r="G111" s="54"/>
    </row>
    <row r="112" spans="1:7" s="72" customFormat="1" ht="19.5" customHeight="1">
      <c r="A112" s="77" t="s">
        <v>897</v>
      </c>
      <c r="B112" s="54"/>
      <c r="C112" s="54">
        <v>0</v>
      </c>
      <c r="D112" s="54">
        <f>E112-C112</f>
        <v>0</v>
      </c>
      <c r="E112" s="54">
        <v>0</v>
      </c>
      <c r="F112" s="71">
        <f>IF(B112=0,,SUM(E112-B112)/B112*100)</f>
        <v>0</v>
      </c>
      <c r="G112" s="54"/>
    </row>
    <row r="113" spans="1:7" s="72" customFormat="1" ht="19.5" customHeight="1">
      <c r="A113" s="77" t="s">
        <v>898</v>
      </c>
      <c r="B113" s="54">
        <v>137</v>
      </c>
      <c r="C113" s="54">
        <v>454</v>
      </c>
      <c r="D113" s="54">
        <f t="shared" si="7"/>
        <v>1658</v>
      </c>
      <c r="E113" s="54">
        <v>2112</v>
      </c>
      <c r="F113" s="71">
        <f t="shared" si="5"/>
        <v>1441.6058394160584</v>
      </c>
      <c r="G113" s="54"/>
    </row>
    <row r="114" spans="1:7" s="72" customFormat="1" ht="19.5" customHeight="1">
      <c r="A114" s="69" t="s">
        <v>63</v>
      </c>
      <c r="B114" s="69">
        <v>1422</v>
      </c>
      <c r="C114" s="69">
        <v>2213</v>
      </c>
      <c r="D114" s="69">
        <f>SUM(D115:D129)</f>
        <v>3267</v>
      </c>
      <c r="E114" s="69">
        <v>5480</v>
      </c>
      <c r="F114" s="71">
        <f t="shared" si="5"/>
        <v>285.37271448663853</v>
      </c>
      <c r="G114" s="69"/>
    </row>
    <row r="115" spans="1:7" s="72" customFormat="1" ht="19.5" customHeight="1">
      <c r="A115" s="77" t="s">
        <v>308</v>
      </c>
      <c r="B115" s="54">
        <v>386</v>
      </c>
      <c r="C115" s="54">
        <v>326</v>
      </c>
      <c r="D115" s="54">
        <f aca="true" t="shared" si="8" ref="D115:D129">E115-C115</f>
        <v>0</v>
      </c>
      <c r="E115" s="54">
        <v>326</v>
      </c>
      <c r="F115" s="71">
        <f t="shared" si="5"/>
        <v>-15.544041450777202</v>
      </c>
      <c r="G115" s="54"/>
    </row>
    <row r="116" spans="1:7" s="72" customFormat="1" ht="19.5" customHeight="1">
      <c r="A116" s="77" t="s">
        <v>309</v>
      </c>
      <c r="B116" s="54">
        <v>121</v>
      </c>
      <c r="C116" s="54">
        <v>0</v>
      </c>
      <c r="D116" s="54">
        <f t="shared" si="8"/>
        <v>0</v>
      </c>
      <c r="E116" s="54">
        <v>0</v>
      </c>
      <c r="F116" s="71">
        <f t="shared" si="5"/>
        <v>-100</v>
      </c>
      <c r="G116" s="54"/>
    </row>
    <row r="117" spans="1:7" s="72" customFormat="1" ht="19.5" customHeight="1">
      <c r="A117" s="77" t="s">
        <v>310</v>
      </c>
      <c r="B117" s="54">
        <v>242</v>
      </c>
      <c r="C117" s="54">
        <v>14</v>
      </c>
      <c r="D117" s="54">
        <f t="shared" si="8"/>
        <v>0</v>
      </c>
      <c r="E117" s="54">
        <v>14</v>
      </c>
      <c r="F117" s="71">
        <f t="shared" si="5"/>
        <v>-94.21487603305785</v>
      </c>
      <c r="G117" s="54"/>
    </row>
    <row r="118" spans="1:7" s="72" customFormat="1" ht="19.5" customHeight="1">
      <c r="A118" s="77" t="s">
        <v>311</v>
      </c>
      <c r="B118" s="54">
        <v>223</v>
      </c>
      <c r="C118" s="54">
        <v>1400</v>
      </c>
      <c r="D118" s="54">
        <f t="shared" si="8"/>
        <v>3253</v>
      </c>
      <c r="E118" s="54">
        <v>4653</v>
      </c>
      <c r="F118" s="71">
        <f t="shared" si="5"/>
        <v>1986.5470852017936</v>
      </c>
      <c r="G118" s="54"/>
    </row>
    <row r="119" spans="1:7" s="72" customFormat="1" ht="19.5" customHeight="1">
      <c r="A119" s="77" t="s">
        <v>312</v>
      </c>
      <c r="B119" s="54">
        <v>95</v>
      </c>
      <c r="C119" s="54">
        <v>32</v>
      </c>
      <c r="D119" s="54">
        <f t="shared" si="8"/>
        <v>15</v>
      </c>
      <c r="E119" s="54">
        <v>47</v>
      </c>
      <c r="F119" s="71">
        <f t="shared" si="5"/>
        <v>-50.526315789473685</v>
      </c>
      <c r="G119" s="54"/>
    </row>
    <row r="120" spans="1:7" s="72" customFormat="1" ht="19.5" customHeight="1">
      <c r="A120" s="77" t="s">
        <v>313</v>
      </c>
      <c r="B120" s="54">
        <v>350</v>
      </c>
      <c r="C120" s="54">
        <v>331</v>
      </c>
      <c r="D120" s="54">
        <f t="shared" si="8"/>
        <v>-1</v>
      </c>
      <c r="E120" s="54">
        <v>330</v>
      </c>
      <c r="F120" s="71">
        <f t="shared" si="5"/>
        <v>-5.714285714285714</v>
      </c>
      <c r="G120" s="54"/>
    </row>
    <row r="121" spans="1:7" s="72" customFormat="1" ht="19.5" customHeight="1">
      <c r="A121" s="77" t="s">
        <v>314</v>
      </c>
      <c r="B121" s="54">
        <v>0</v>
      </c>
      <c r="C121" s="54">
        <v>0</v>
      </c>
      <c r="D121" s="54">
        <f t="shared" si="8"/>
        <v>0</v>
      </c>
      <c r="E121" s="54">
        <v>0</v>
      </c>
      <c r="F121" s="71">
        <f t="shared" si="5"/>
        <v>0</v>
      </c>
      <c r="G121" s="54"/>
    </row>
    <row r="122" spans="1:7" s="72" customFormat="1" ht="19.5" customHeight="1">
      <c r="A122" s="77" t="s">
        <v>315</v>
      </c>
      <c r="B122" s="54">
        <v>0</v>
      </c>
      <c r="C122" s="54">
        <v>0</v>
      </c>
      <c r="D122" s="54">
        <f t="shared" si="8"/>
        <v>0</v>
      </c>
      <c r="E122" s="54">
        <v>0</v>
      </c>
      <c r="F122" s="71">
        <f t="shared" si="5"/>
        <v>0</v>
      </c>
      <c r="G122" s="54"/>
    </row>
    <row r="123" spans="1:7" s="72" customFormat="1" ht="19.5" customHeight="1">
      <c r="A123" s="77" t="s">
        <v>316</v>
      </c>
      <c r="B123" s="54">
        <v>0</v>
      </c>
      <c r="C123" s="54"/>
      <c r="D123" s="54">
        <f t="shared" si="8"/>
        <v>0</v>
      </c>
      <c r="E123" s="54">
        <v>0</v>
      </c>
      <c r="F123" s="71">
        <f t="shared" si="5"/>
        <v>0</v>
      </c>
      <c r="G123" s="54"/>
    </row>
    <row r="124" spans="1:7" s="72" customFormat="1" ht="19.5" customHeight="1">
      <c r="A124" s="77" t="s">
        <v>317</v>
      </c>
      <c r="B124" s="54">
        <v>0</v>
      </c>
      <c r="C124" s="54"/>
      <c r="D124" s="54">
        <f t="shared" si="8"/>
        <v>0</v>
      </c>
      <c r="E124" s="54">
        <v>0</v>
      </c>
      <c r="F124" s="71">
        <f t="shared" si="5"/>
        <v>0</v>
      </c>
      <c r="G124" s="54"/>
    </row>
    <row r="125" spans="1:7" s="72" customFormat="1" ht="19.5" customHeight="1">
      <c r="A125" s="77" t="s">
        <v>318</v>
      </c>
      <c r="B125" s="54">
        <v>5</v>
      </c>
      <c r="C125" s="54">
        <v>110</v>
      </c>
      <c r="D125" s="54">
        <f t="shared" si="8"/>
        <v>0</v>
      </c>
      <c r="E125" s="54">
        <v>110</v>
      </c>
      <c r="F125" s="71">
        <f t="shared" si="5"/>
        <v>2100</v>
      </c>
      <c r="G125" s="54"/>
    </row>
    <row r="126" spans="1:7" s="72" customFormat="1" ht="19.5" customHeight="1">
      <c r="A126" s="77" t="s">
        <v>319</v>
      </c>
      <c r="B126" s="54">
        <v>0</v>
      </c>
      <c r="C126" s="54"/>
      <c r="D126" s="54">
        <f t="shared" si="8"/>
        <v>0</v>
      </c>
      <c r="E126" s="54">
        <v>0</v>
      </c>
      <c r="F126" s="71">
        <f t="shared" si="5"/>
        <v>0</v>
      </c>
      <c r="G126" s="54"/>
    </row>
    <row r="127" spans="1:7" s="72" customFormat="1" ht="19.5" customHeight="1">
      <c r="A127" s="77" t="s">
        <v>64</v>
      </c>
      <c r="B127" s="54">
        <v>0</v>
      </c>
      <c r="C127" s="54"/>
      <c r="D127" s="54">
        <f t="shared" si="8"/>
        <v>0</v>
      </c>
      <c r="E127" s="54">
        <v>0</v>
      </c>
      <c r="F127" s="71">
        <f t="shared" si="5"/>
        <v>0</v>
      </c>
      <c r="G127" s="54"/>
    </row>
    <row r="128" spans="1:7" s="72" customFormat="1" ht="19.5" customHeight="1">
      <c r="A128" s="77" t="s">
        <v>320</v>
      </c>
      <c r="B128" s="54">
        <v>0</v>
      </c>
      <c r="C128" s="54">
        <v>0</v>
      </c>
      <c r="D128" s="54">
        <f t="shared" si="8"/>
        <v>0</v>
      </c>
      <c r="E128" s="54">
        <v>0</v>
      </c>
      <c r="F128" s="71">
        <f t="shared" si="5"/>
        <v>0</v>
      </c>
      <c r="G128" s="54"/>
    </row>
    <row r="129" spans="1:7" s="72" customFormat="1" ht="19.5" customHeight="1">
      <c r="A129" s="77" t="s">
        <v>321</v>
      </c>
      <c r="B129" s="54">
        <v>0</v>
      </c>
      <c r="C129" s="54"/>
      <c r="D129" s="54">
        <f t="shared" si="8"/>
        <v>0</v>
      </c>
      <c r="E129" s="54">
        <v>0</v>
      </c>
      <c r="F129" s="71">
        <f t="shared" si="5"/>
        <v>0</v>
      </c>
      <c r="G129" s="54"/>
    </row>
    <row r="130" spans="1:7" s="72" customFormat="1" ht="19.5" customHeight="1">
      <c r="A130" s="69" t="s">
        <v>65</v>
      </c>
      <c r="B130" s="69">
        <v>24461</v>
      </c>
      <c r="C130" s="69">
        <v>5743</v>
      </c>
      <c r="D130" s="69">
        <f>SUM(D131:D136)</f>
        <v>36460</v>
      </c>
      <c r="E130" s="69">
        <v>42203</v>
      </c>
      <c r="F130" s="71">
        <f t="shared" si="5"/>
        <v>72.53178529087118</v>
      </c>
      <c r="G130" s="69"/>
    </row>
    <row r="131" spans="1:7" s="72" customFormat="1" ht="19.5" customHeight="1">
      <c r="A131" s="77" t="s">
        <v>322</v>
      </c>
      <c r="B131" s="54">
        <v>4131</v>
      </c>
      <c r="C131" s="54">
        <v>2511</v>
      </c>
      <c r="D131" s="54">
        <f aca="true" t="shared" si="9" ref="D131:D136">E131-C131</f>
        <v>826</v>
      </c>
      <c r="E131" s="54">
        <v>3337</v>
      </c>
      <c r="F131" s="71">
        <f t="shared" si="5"/>
        <v>-19.220527717259746</v>
      </c>
      <c r="G131" s="54"/>
    </row>
    <row r="132" spans="1:7" s="72" customFormat="1" ht="19.5" customHeight="1">
      <c r="A132" s="77" t="s">
        <v>323</v>
      </c>
      <c r="B132" s="54">
        <v>262</v>
      </c>
      <c r="C132" s="54">
        <v>99</v>
      </c>
      <c r="D132" s="54">
        <f t="shared" si="9"/>
        <v>9</v>
      </c>
      <c r="E132" s="54">
        <v>108</v>
      </c>
      <c r="F132" s="71">
        <f t="shared" si="5"/>
        <v>-58.778625954198475</v>
      </c>
      <c r="G132" s="54"/>
    </row>
    <row r="133" spans="1:7" s="72" customFormat="1" ht="19.5" customHeight="1">
      <c r="A133" s="77" t="s">
        <v>324</v>
      </c>
      <c r="B133" s="54">
        <v>14037</v>
      </c>
      <c r="C133" s="54">
        <v>330</v>
      </c>
      <c r="D133" s="54">
        <f t="shared" si="9"/>
        <v>19117</v>
      </c>
      <c r="E133" s="54">
        <v>19447</v>
      </c>
      <c r="F133" s="71">
        <f t="shared" si="5"/>
        <v>38.54099878891501</v>
      </c>
      <c r="G133" s="54"/>
    </row>
    <row r="134" spans="1:7" s="72" customFormat="1" ht="19.5" customHeight="1">
      <c r="A134" s="77" t="s">
        <v>325</v>
      </c>
      <c r="B134" s="54">
        <v>1534</v>
      </c>
      <c r="C134" s="54">
        <v>223</v>
      </c>
      <c r="D134" s="54">
        <f t="shared" si="9"/>
        <v>1412</v>
      </c>
      <c r="E134" s="54">
        <v>1635</v>
      </c>
      <c r="F134" s="71">
        <f t="shared" si="5"/>
        <v>6.584093872229466</v>
      </c>
      <c r="G134" s="54"/>
    </row>
    <row r="135" spans="1:7" s="72" customFormat="1" ht="19.5" customHeight="1">
      <c r="A135" s="77" t="s">
        <v>326</v>
      </c>
      <c r="B135" s="54">
        <v>0</v>
      </c>
      <c r="C135" s="54"/>
      <c r="D135" s="54">
        <f t="shared" si="9"/>
        <v>23</v>
      </c>
      <c r="E135" s="54">
        <v>23</v>
      </c>
      <c r="F135" s="71">
        <f t="shared" si="5"/>
        <v>0</v>
      </c>
      <c r="G135" s="54"/>
    </row>
    <row r="136" spans="1:7" s="72" customFormat="1" ht="19.5" customHeight="1">
      <c r="A136" s="77" t="s">
        <v>66</v>
      </c>
      <c r="B136" s="54">
        <v>4497</v>
      </c>
      <c r="C136" s="54">
        <v>2580</v>
      </c>
      <c r="D136" s="54">
        <f t="shared" si="9"/>
        <v>15073</v>
      </c>
      <c r="E136" s="54">
        <v>17653</v>
      </c>
      <c r="F136" s="71">
        <f t="shared" si="5"/>
        <v>292.5505892817434</v>
      </c>
      <c r="G136" s="54"/>
    </row>
    <row r="137" spans="1:7" s="72" customFormat="1" ht="19.5" customHeight="1">
      <c r="A137" s="69" t="s">
        <v>67</v>
      </c>
      <c r="B137" s="69">
        <v>81256</v>
      </c>
      <c r="C137" s="69">
        <v>45130</v>
      </c>
      <c r="D137" s="69">
        <f>SUM(D138:D147)</f>
        <v>72682</v>
      </c>
      <c r="E137" s="69">
        <v>117812</v>
      </c>
      <c r="F137" s="71">
        <f aca="true" t="shared" si="10" ref="F137:F197">IF(B137=0,,SUM(E137-B137)/B137*100)</f>
        <v>44.98867775918086</v>
      </c>
      <c r="G137" s="69"/>
    </row>
    <row r="138" spans="1:7" s="72" customFormat="1" ht="19.5" customHeight="1">
      <c r="A138" s="77" t="s">
        <v>327</v>
      </c>
      <c r="B138" s="54">
        <v>6860</v>
      </c>
      <c r="C138" s="54">
        <v>5525</v>
      </c>
      <c r="D138" s="54">
        <f aca="true" t="shared" si="11" ref="D138:D147">E138-C138</f>
        <v>7024</v>
      </c>
      <c r="E138" s="54">
        <v>12549</v>
      </c>
      <c r="F138" s="71">
        <f t="shared" si="10"/>
        <v>82.93002915451895</v>
      </c>
      <c r="G138" s="54"/>
    </row>
    <row r="139" spans="1:7" s="72" customFormat="1" ht="19.5" customHeight="1">
      <c r="A139" s="77" t="s">
        <v>899</v>
      </c>
      <c r="B139" s="54">
        <v>7497</v>
      </c>
      <c r="C139" s="54">
        <v>5657</v>
      </c>
      <c r="D139" s="54">
        <f t="shared" si="11"/>
        <v>3884</v>
      </c>
      <c r="E139" s="54">
        <v>9541</v>
      </c>
      <c r="F139" s="71">
        <f t="shared" si="10"/>
        <v>27.26423902894491</v>
      </c>
      <c r="G139" s="54"/>
    </row>
    <row r="140" spans="1:7" s="72" customFormat="1" ht="19.5" customHeight="1">
      <c r="A140" s="77" t="s">
        <v>328</v>
      </c>
      <c r="B140" s="54">
        <v>4928</v>
      </c>
      <c r="C140" s="54">
        <v>2627</v>
      </c>
      <c r="D140" s="54">
        <f t="shared" si="11"/>
        <v>2787</v>
      </c>
      <c r="E140" s="54">
        <v>5414</v>
      </c>
      <c r="F140" s="71">
        <f t="shared" si="10"/>
        <v>9.862012987012987</v>
      </c>
      <c r="G140" s="54"/>
    </row>
    <row r="141" spans="1:7" s="72" customFormat="1" ht="19.5" customHeight="1">
      <c r="A141" s="77" t="s">
        <v>329</v>
      </c>
      <c r="B141" s="54">
        <v>0</v>
      </c>
      <c r="C141" s="54">
        <v>0</v>
      </c>
      <c r="D141" s="54">
        <f t="shared" si="11"/>
        <v>0</v>
      </c>
      <c r="E141" s="54">
        <v>0</v>
      </c>
      <c r="F141" s="71">
        <f t="shared" si="10"/>
        <v>0</v>
      </c>
      <c r="G141" s="54"/>
    </row>
    <row r="142" spans="1:7" s="72" customFormat="1" ht="19.5" customHeight="1">
      <c r="A142" s="77" t="s">
        <v>330</v>
      </c>
      <c r="B142" s="54">
        <v>53993</v>
      </c>
      <c r="C142" s="54">
        <v>28280</v>
      </c>
      <c r="D142" s="54">
        <f t="shared" si="11"/>
        <v>38838</v>
      </c>
      <c r="E142" s="78">
        <v>67118</v>
      </c>
      <c r="F142" s="71">
        <f t="shared" si="10"/>
        <v>24.308706684199805</v>
      </c>
      <c r="G142" s="54"/>
    </row>
    <row r="143" spans="1:7" s="72" customFormat="1" ht="19.5" customHeight="1">
      <c r="A143" s="77" t="s">
        <v>331</v>
      </c>
      <c r="B143" s="54">
        <v>5</v>
      </c>
      <c r="C143" s="54">
        <v>0</v>
      </c>
      <c r="D143" s="54">
        <f t="shared" si="11"/>
        <v>163</v>
      </c>
      <c r="E143" s="54">
        <v>163</v>
      </c>
      <c r="F143" s="71">
        <f t="shared" si="10"/>
        <v>3160</v>
      </c>
      <c r="G143" s="54"/>
    </row>
    <row r="144" spans="1:7" s="72" customFormat="1" ht="19.5" customHeight="1">
      <c r="A144" s="77" t="s">
        <v>332</v>
      </c>
      <c r="B144" s="54">
        <v>5580</v>
      </c>
      <c r="C144" s="54">
        <v>2939</v>
      </c>
      <c r="D144" s="54">
        <f t="shared" si="11"/>
        <v>3958</v>
      </c>
      <c r="E144" s="54">
        <v>6897</v>
      </c>
      <c r="F144" s="71">
        <f t="shared" si="10"/>
        <v>23.602150537634408</v>
      </c>
      <c r="G144" s="54"/>
    </row>
    <row r="145" spans="1:7" s="72" customFormat="1" ht="19.5" customHeight="1">
      <c r="A145" s="77" t="s">
        <v>440</v>
      </c>
      <c r="B145" s="54">
        <v>1878</v>
      </c>
      <c r="C145" s="54">
        <v>0</v>
      </c>
      <c r="D145" s="54">
        <f t="shared" si="11"/>
        <v>1370</v>
      </c>
      <c r="E145" s="54">
        <v>1370</v>
      </c>
      <c r="F145" s="71">
        <f t="shared" si="10"/>
        <v>-27.05005324813631</v>
      </c>
      <c r="G145" s="54"/>
    </row>
    <row r="146" spans="1:7" s="72" customFormat="1" ht="19.5" customHeight="1">
      <c r="A146" s="77" t="s">
        <v>68</v>
      </c>
      <c r="B146" s="54">
        <v>0</v>
      </c>
      <c r="C146" s="54">
        <v>100</v>
      </c>
      <c r="D146" s="54">
        <f t="shared" si="11"/>
        <v>10</v>
      </c>
      <c r="E146" s="54">
        <v>110</v>
      </c>
      <c r="F146" s="71">
        <f t="shared" si="10"/>
        <v>0</v>
      </c>
      <c r="G146" s="54"/>
    </row>
    <row r="147" spans="1:7" s="72" customFormat="1" ht="19.5" customHeight="1">
      <c r="A147" s="77" t="s">
        <v>900</v>
      </c>
      <c r="B147" s="54">
        <v>515</v>
      </c>
      <c r="C147" s="54">
        <v>2</v>
      </c>
      <c r="D147" s="54">
        <f t="shared" si="11"/>
        <v>14648</v>
      </c>
      <c r="E147" s="54">
        <v>14650</v>
      </c>
      <c r="F147" s="71">
        <f t="shared" si="10"/>
        <v>2744.660194174757</v>
      </c>
      <c r="G147" s="54"/>
    </row>
    <row r="148" spans="1:7" s="72" customFormat="1" ht="19.5" customHeight="1">
      <c r="A148" s="69" t="s">
        <v>69</v>
      </c>
      <c r="B148" s="69">
        <v>7030</v>
      </c>
      <c r="C148" s="69">
        <v>1913</v>
      </c>
      <c r="D148" s="69">
        <f>SUM(D149:D155)</f>
        <v>2896</v>
      </c>
      <c r="E148" s="69">
        <v>4809</v>
      </c>
      <c r="F148" s="71">
        <f t="shared" si="10"/>
        <v>-31.59317211948791</v>
      </c>
      <c r="G148" s="69"/>
    </row>
    <row r="149" spans="1:7" s="72" customFormat="1" ht="19.5" customHeight="1">
      <c r="A149" s="77" t="s">
        <v>333</v>
      </c>
      <c r="B149" s="54">
        <v>2777</v>
      </c>
      <c r="C149" s="54">
        <v>530</v>
      </c>
      <c r="D149" s="54">
        <f aca="true" t="shared" si="12" ref="D149:D155">E149-C149</f>
        <v>2896</v>
      </c>
      <c r="E149" s="54">
        <v>3426</v>
      </c>
      <c r="F149" s="71">
        <f t="shared" si="10"/>
        <v>23.37054375225063</v>
      </c>
      <c r="G149" s="54"/>
    </row>
    <row r="150" spans="1:7" s="72" customFormat="1" ht="19.5" customHeight="1">
      <c r="A150" s="77" t="s">
        <v>334</v>
      </c>
      <c r="B150" s="54">
        <v>4</v>
      </c>
      <c r="C150" s="54">
        <v>0</v>
      </c>
      <c r="D150" s="54">
        <f t="shared" si="12"/>
        <v>0</v>
      </c>
      <c r="E150" s="54">
        <v>0</v>
      </c>
      <c r="F150" s="71">
        <f t="shared" si="10"/>
        <v>-100</v>
      </c>
      <c r="G150" s="54"/>
    </row>
    <row r="151" spans="1:7" s="72" customFormat="1" ht="19.5" customHeight="1">
      <c r="A151" s="77" t="s">
        <v>335</v>
      </c>
      <c r="B151" s="54">
        <v>0</v>
      </c>
      <c r="C151" s="54">
        <v>0</v>
      </c>
      <c r="D151" s="54">
        <f t="shared" si="12"/>
        <v>0</v>
      </c>
      <c r="E151" s="54">
        <v>0</v>
      </c>
      <c r="F151" s="71">
        <f t="shared" si="10"/>
        <v>0</v>
      </c>
      <c r="G151" s="54"/>
    </row>
    <row r="152" spans="1:7" s="72" customFormat="1" ht="19.5" customHeight="1">
      <c r="A152" s="77" t="s">
        <v>872</v>
      </c>
      <c r="B152" s="54">
        <v>267</v>
      </c>
      <c r="C152" s="54">
        <v>222</v>
      </c>
      <c r="D152" s="54">
        <f t="shared" si="12"/>
        <v>0</v>
      </c>
      <c r="E152" s="54">
        <v>222</v>
      </c>
      <c r="F152" s="71">
        <f t="shared" si="10"/>
        <v>-16.853932584269664</v>
      </c>
      <c r="G152" s="54"/>
    </row>
    <row r="153" spans="1:7" s="72" customFormat="1" ht="19.5" customHeight="1">
      <c r="A153" s="77" t="s">
        <v>336</v>
      </c>
      <c r="B153" s="54">
        <v>0</v>
      </c>
      <c r="C153" s="54">
        <v>0</v>
      </c>
      <c r="D153" s="54">
        <f t="shared" si="12"/>
        <v>0</v>
      </c>
      <c r="E153" s="54">
        <v>0</v>
      </c>
      <c r="F153" s="71">
        <f t="shared" si="10"/>
        <v>0</v>
      </c>
      <c r="G153" s="54"/>
    </row>
    <row r="154" spans="1:7" s="72" customFormat="1" ht="19.5" customHeight="1">
      <c r="A154" s="77" t="s">
        <v>337</v>
      </c>
      <c r="B154" s="54">
        <v>3982</v>
      </c>
      <c r="C154" s="54">
        <v>1161</v>
      </c>
      <c r="D154" s="54">
        <f t="shared" si="12"/>
        <v>0</v>
      </c>
      <c r="E154" s="54">
        <v>1161</v>
      </c>
      <c r="F154" s="71">
        <f t="shared" si="10"/>
        <v>-70.84379708689102</v>
      </c>
      <c r="G154" s="54"/>
    </row>
    <row r="155" spans="1:7" s="72" customFormat="1" ht="19.5" customHeight="1">
      <c r="A155" s="77" t="s">
        <v>338</v>
      </c>
      <c r="B155" s="54">
        <v>0</v>
      </c>
      <c r="C155" s="54">
        <v>0</v>
      </c>
      <c r="D155" s="54">
        <f t="shared" si="12"/>
        <v>0</v>
      </c>
      <c r="E155" s="54">
        <v>0</v>
      </c>
      <c r="F155" s="71">
        <f t="shared" si="10"/>
        <v>0</v>
      </c>
      <c r="G155" s="54"/>
    </row>
    <row r="156" spans="1:7" s="72" customFormat="1" ht="19.5" customHeight="1">
      <c r="A156" s="69" t="s">
        <v>70</v>
      </c>
      <c r="B156" s="69">
        <v>819</v>
      </c>
      <c r="C156" s="69">
        <v>243</v>
      </c>
      <c r="D156" s="69">
        <f>SUM(D157:D163)</f>
        <v>2259</v>
      </c>
      <c r="E156" s="69">
        <v>2502</v>
      </c>
      <c r="F156" s="71">
        <f t="shared" si="10"/>
        <v>205.49450549450546</v>
      </c>
      <c r="G156" s="69"/>
    </row>
    <row r="157" spans="1:7" s="72" customFormat="1" ht="19.5" customHeight="1">
      <c r="A157" s="77" t="s">
        <v>71</v>
      </c>
      <c r="B157" s="54">
        <v>0</v>
      </c>
      <c r="C157" s="54">
        <v>0</v>
      </c>
      <c r="D157" s="54">
        <f aca="true" t="shared" si="13" ref="D157:D163">E157-C157</f>
        <v>1</v>
      </c>
      <c r="E157" s="54">
        <v>1</v>
      </c>
      <c r="F157" s="71">
        <f t="shared" si="10"/>
        <v>0</v>
      </c>
      <c r="G157" s="54"/>
    </row>
    <row r="158" spans="1:7" s="72" customFormat="1" ht="19.5" customHeight="1">
      <c r="A158" s="77" t="s">
        <v>339</v>
      </c>
      <c r="B158" s="54">
        <v>0</v>
      </c>
      <c r="C158" s="54">
        <v>0</v>
      </c>
      <c r="D158" s="54">
        <f t="shared" si="13"/>
        <v>117</v>
      </c>
      <c r="E158" s="54">
        <v>117</v>
      </c>
      <c r="F158" s="71">
        <f t="shared" si="10"/>
        <v>0</v>
      </c>
      <c r="G158" s="54"/>
    </row>
    <row r="159" spans="1:7" s="72" customFormat="1" ht="19.5" customHeight="1">
      <c r="A159" s="77" t="s">
        <v>340</v>
      </c>
      <c r="B159" s="54">
        <v>0</v>
      </c>
      <c r="C159" s="54">
        <v>0</v>
      </c>
      <c r="D159" s="54">
        <f t="shared" si="13"/>
        <v>0</v>
      </c>
      <c r="E159" s="54">
        <v>0</v>
      </c>
      <c r="F159" s="71">
        <f t="shared" si="10"/>
        <v>0</v>
      </c>
      <c r="G159" s="54"/>
    </row>
    <row r="160" spans="1:7" s="72" customFormat="1" ht="19.5" customHeight="1">
      <c r="A160" s="77" t="s">
        <v>72</v>
      </c>
      <c r="B160" s="54">
        <v>0</v>
      </c>
      <c r="C160" s="54">
        <v>0</v>
      </c>
      <c r="D160" s="54">
        <f t="shared" si="13"/>
        <v>0</v>
      </c>
      <c r="E160" s="54">
        <v>0</v>
      </c>
      <c r="F160" s="71">
        <f t="shared" si="10"/>
        <v>0</v>
      </c>
      <c r="G160" s="54"/>
    </row>
    <row r="161" spans="1:7" s="72" customFormat="1" ht="19.5" customHeight="1">
      <c r="A161" s="77" t="s">
        <v>341</v>
      </c>
      <c r="B161" s="54">
        <v>5</v>
      </c>
      <c r="C161" s="54">
        <v>3</v>
      </c>
      <c r="D161" s="54">
        <f t="shared" si="13"/>
        <v>0</v>
      </c>
      <c r="E161" s="54">
        <v>3</v>
      </c>
      <c r="F161" s="71">
        <f t="shared" si="10"/>
        <v>-40</v>
      </c>
      <c r="G161" s="54"/>
    </row>
    <row r="162" spans="1:7" s="72" customFormat="1" ht="19.5" customHeight="1">
      <c r="A162" s="77" t="s">
        <v>342</v>
      </c>
      <c r="B162" s="54">
        <v>401</v>
      </c>
      <c r="C162" s="54">
        <v>240</v>
      </c>
      <c r="D162" s="54">
        <f t="shared" si="13"/>
        <v>141</v>
      </c>
      <c r="E162" s="54">
        <v>381</v>
      </c>
      <c r="F162" s="71">
        <f t="shared" si="10"/>
        <v>-4.987531172069826</v>
      </c>
      <c r="G162" s="54"/>
    </row>
    <row r="163" spans="1:7" s="72" customFormat="1" ht="19.5" customHeight="1">
      <c r="A163" s="77" t="s">
        <v>73</v>
      </c>
      <c r="B163" s="54">
        <v>173</v>
      </c>
      <c r="C163" s="54">
        <v>0</v>
      </c>
      <c r="D163" s="54">
        <f t="shared" si="13"/>
        <v>2000</v>
      </c>
      <c r="E163" s="54">
        <v>2000</v>
      </c>
      <c r="F163" s="71">
        <f t="shared" si="10"/>
        <v>1056.0693641618498</v>
      </c>
      <c r="G163" s="54"/>
    </row>
    <row r="164" spans="1:7" s="72" customFormat="1" ht="19.5" customHeight="1">
      <c r="A164" s="69" t="s">
        <v>74</v>
      </c>
      <c r="B164" s="69">
        <v>1638</v>
      </c>
      <c r="C164" s="69">
        <v>107</v>
      </c>
      <c r="D164" s="69">
        <f>SUM(D165:D167)</f>
        <v>555</v>
      </c>
      <c r="E164" s="69">
        <v>662</v>
      </c>
      <c r="F164" s="71">
        <f t="shared" si="10"/>
        <v>-59.584859584859586</v>
      </c>
      <c r="G164" s="69"/>
    </row>
    <row r="165" spans="1:7" s="72" customFormat="1" ht="19.5" customHeight="1">
      <c r="A165" s="77" t="s">
        <v>343</v>
      </c>
      <c r="B165" s="54">
        <v>204</v>
      </c>
      <c r="C165" s="54">
        <v>107</v>
      </c>
      <c r="D165" s="54">
        <f>E165-C165</f>
        <v>555</v>
      </c>
      <c r="E165" s="54">
        <v>662</v>
      </c>
      <c r="F165" s="71">
        <f t="shared" si="10"/>
        <v>224.50980392156862</v>
      </c>
      <c r="G165" s="54"/>
    </row>
    <row r="166" spans="1:7" s="72" customFormat="1" ht="19.5" customHeight="1">
      <c r="A166" s="77" t="s">
        <v>344</v>
      </c>
      <c r="B166" s="54">
        <v>0</v>
      </c>
      <c r="C166" s="54">
        <v>0</v>
      </c>
      <c r="D166" s="54">
        <f>E166-C166</f>
        <v>0</v>
      </c>
      <c r="E166" s="54">
        <v>0</v>
      </c>
      <c r="F166" s="71">
        <f t="shared" si="10"/>
        <v>0</v>
      </c>
      <c r="G166" s="54"/>
    </row>
    <row r="167" spans="1:7" s="72" customFormat="1" ht="19.5" customHeight="1">
      <c r="A167" s="77" t="s">
        <v>75</v>
      </c>
      <c r="B167" s="54">
        <v>0</v>
      </c>
      <c r="C167" s="54">
        <v>0</v>
      </c>
      <c r="D167" s="54">
        <f>E167-C167</f>
        <v>0</v>
      </c>
      <c r="E167" s="54">
        <v>0</v>
      </c>
      <c r="F167" s="71">
        <f t="shared" si="10"/>
        <v>0</v>
      </c>
      <c r="G167" s="54"/>
    </row>
    <row r="168" spans="1:7" s="72" customFormat="1" ht="19.5" customHeight="1">
      <c r="A168" s="69" t="s">
        <v>76</v>
      </c>
      <c r="B168" s="69">
        <v>8</v>
      </c>
      <c r="C168" s="69">
        <v>0</v>
      </c>
      <c r="D168" s="69">
        <f>SUM(D169:D171)</f>
        <v>35</v>
      </c>
      <c r="E168" s="69">
        <v>35</v>
      </c>
      <c r="F168" s="71">
        <f t="shared" si="10"/>
        <v>337.5</v>
      </c>
      <c r="G168" s="69"/>
    </row>
    <row r="169" spans="1:7" s="72" customFormat="1" ht="19.5" customHeight="1">
      <c r="A169" s="77" t="s">
        <v>77</v>
      </c>
      <c r="B169" s="54">
        <v>0</v>
      </c>
      <c r="C169" s="54">
        <v>0</v>
      </c>
      <c r="D169" s="54">
        <f>E169-C169</f>
        <v>0</v>
      </c>
      <c r="E169" s="54">
        <v>0</v>
      </c>
      <c r="F169" s="71">
        <f t="shared" si="10"/>
        <v>0</v>
      </c>
      <c r="G169" s="54"/>
    </row>
    <row r="170" spans="1:7" s="72" customFormat="1" ht="19.5" customHeight="1">
      <c r="A170" s="77" t="s">
        <v>78</v>
      </c>
      <c r="B170" s="54">
        <v>8</v>
      </c>
      <c r="C170" s="54">
        <v>0</v>
      </c>
      <c r="D170" s="54">
        <f>E170-C170</f>
        <v>35</v>
      </c>
      <c r="E170" s="54">
        <v>35</v>
      </c>
      <c r="F170" s="71">
        <f t="shared" si="10"/>
        <v>337.5</v>
      </c>
      <c r="G170" s="54"/>
    </row>
    <row r="171" spans="1:7" s="72" customFormat="1" ht="19.5" customHeight="1">
      <c r="A171" s="77" t="s">
        <v>79</v>
      </c>
      <c r="B171" s="54">
        <v>0</v>
      </c>
      <c r="C171" s="54"/>
      <c r="D171" s="54">
        <f>E171-C171</f>
        <v>0</v>
      </c>
      <c r="E171" s="54">
        <v>0</v>
      </c>
      <c r="F171" s="71">
        <f t="shared" si="10"/>
        <v>0</v>
      </c>
      <c r="G171" s="54"/>
    </row>
    <row r="172" spans="1:7" s="72" customFormat="1" ht="19.5" customHeight="1">
      <c r="A172" s="69" t="s">
        <v>80</v>
      </c>
      <c r="B172" s="69">
        <v>0</v>
      </c>
      <c r="C172" s="69">
        <v>0</v>
      </c>
      <c r="D172" s="69">
        <f>SUM(D173:D181)</f>
        <v>0</v>
      </c>
      <c r="E172" s="69">
        <v>0</v>
      </c>
      <c r="F172" s="71">
        <f t="shared" si="10"/>
        <v>0</v>
      </c>
      <c r="G172" s="69"/>
    </row>
    <row r="173" spans="1:7" s="72" customFormat="1" ht="14.25" customHeight="1">
      <c r="A173" s="77" t="s">
        <v>345</v>
      </c>
      <c r="B173" s="54">
        <v>0</v>
      </c>
      <c r="C173" s="54"/>
      <c r="D173" s="54"/>
      <c r="E173" s="54">
        <v>0</v>
      </c>
      <c r="F173" s="71">
        <f t="shared" si="10"/>
        <v>0</v>
      </c>
      <c r="G173" s="54"/>
    </row>
    <row r="174" spans="1:7" s="72" customFormat="1" ht="14.25" customHeight="1">
      <c r="A174" s="77" t="s">
        <v>346</v>
      </c>
      <c r="B174" s="54">
        <v>0</v>
      </c>
      <c r="C174" s="54"/>
      <c r="D174" s="54"/>
      <c r="E174" s="54">
        <v>0</v>
      </c>
      <c r="F174" s="71">
        <f t="shared" si="10"/>
        <v>0</v>
      </c>
      <c r="G174" s="54"/>
    </row>
    <row r="175" spans="1:7" s="72" customFormat="1" ht="14.25" customHeight="1">
      <c r="A175" s="77" t="s">
        <v>347</v>
      </c>
      <c r="B175" s="54">
        <v>0</v>
      </c>
      <c r="C175" s="54"/>
      <c r="D175" s="54"/>
      <c r="E175" s="54">
        <v>0</v>
      </c>
      <c r="F175" s="71">
        <f t="shared" si="10"/>
        <v>0</v>
      </c>
      <c r="G175" s="54"/>
    </row>
    <row r="176" spans="1:7" s="72" customFormat="1" ht="14.25" customHeight="1">
      <c r="A176" s="77" t="s">
        <v>348</v>
      </c>
      <c r="B176" s="54">
        <v>0</v>
      </c>
      <c r="C176" s="54"/>
      <c r="D176" s="54"/>
      <c r="E176" s="54">
        <v>0</v>
      </c>
      <c r="F176" s="71">
        <f t="shared" si="10"/>
        <v>0</v>
      </c>
      <c r="G176" s="54"/>
    </row>
    <row r="177" spans="1:7" s="72" customFormat="1" ht="14.25" customHeight="1">
      <c r="A177" s="77" t="s">
        <v>349</v>
      </c>
      <c r="B177" s="54">
        <v>0</v>
      </c>
      <c r="C177" s="54"/>
      <c r="D177" s="54"/>
      <c r="E177" s="54">
        <v>0</v>
      </c>
      <c r="F177" s="71">
        <f t="shared" si="10"/>
        <v>0</v>
      </c>
      <c r="G177" s="54"/>
    </row>
    <row r="178" spans="1:7" s="72" customFormat="1" ht="14.25" customHeight="1">
      <c r="A178" s="77" t="s">
        <v>327</v>
      </c>
      <c r="B178" s="54">
        <v>0</v>
      </c>
      <c r="C178" s="54"/>
      <c r="D178" s="54"/>
      <c r="E178" s="54">
        <v>0</v>
      </c>
      <c r="F178" s="71">
        <f t="shared" si="10"/>
        <v>0</v>
      </c>
      <c r="G178" s="54"/>
    </row>
    <row r="179" spans="1:7" s="72" customFormat="1" ht="14.25" customHeight="1">
      <c r="A179" s="77" t="s">
        <v>350</v>
      </c>
      <c r="B179" s="54">
        <v>0</v>
      </c>
      <c r="C179" s="54"/>
      <c r="D179" s="54"/>
      <c r="E179" s="54">
        <v>0</v>
      </c>
      <c r="F179" s="71">
        <f t="shared" si="10"/>
        <v>0</v>
      </c>
      <c r="G179" s="54"/>
    </row>
    <row r="180" spans="1:7" s="72" customFormat="1" ht="14.25" customHeight="1">
      <c r="A180" s="77" t="s">
        <v>351</v>
      </c>
      <c r="B180" s="54">
        <v>0</v>
      </c>
      <c r="C180" s="54"/>
      <c r="D180" s="54"/>
      <c r="E180" s="54">
        <v>0</v>
      </c>
      <c r="F180" s="71">
        <f t="shared" si="10"/>
        <v>0</v>
      </c>
      <c r="G180" s="54"/>
    </row>
    <row r="181" spans="1:7" s="72" customFormat="1" ht="19.5" customHeight="1">
      <c r="A181" s="77" t="s">
        <v>352</v>
      </c>
      <c r="B181" s="54">
        <v>0</v>
      </c>
      <c r="C181" s="54"/>
      <c r="D181" s="54"/>
      <c r="E181" s="54">
        <v>0</v>
      </c>
      <c r="F181" s="71">
        <f t="shared" si="10"/>
        <v>0</v>
      </c>
      <c r="G181" s="54"/>
    </row>
    <row r="182" spans="1:7" s="72" customFormat="1" ht="19.5" customHeight="1">
      <c r="A182" s="69" t="s">
        <v>901</v>
      </c>
      <c r="B182" s="69">
        <v>3800</v>
      </c>
      <c r="C182" s="69">
        <v>1105</v>
      </c>
      <c r="D182" s="69">
        <f>SUM(D183:D187)</f>
        <v>3322</v>
      </c>
      <c r="E182" s="69">
        <v>4427</v>
      </c>
      <c r="F182" s="71">
        <f t="shared" si="10"/>
        <v>16.5</v>
      </c>
      <c r="G182" s="69"/>
    </row>
    <row r="183" spans="1:7" s="72" customFormat="1" ht="19.5" customHeight="1">
      <c r="A183" s="77" t="s">
        <v>902</v>
      </c>
      <c r="B183" s="54">
        <v>3640</v>
      </c>
      <c r="C183" s="54">
        <v>1036</v>
      </c>
      <c r="D183" s="54">
        <f>E183-C183</f>
        <v>3277</v>
      </c>
      <c r="E183" s="54">
        <v>4313</v>
      </c>
      <c r="F183" s="71">
        <f t="shared" si="10"/>
        <v>18.48901098901099</v>
      </c>
      <c r="G183" s="54"/>
    </row>
    <row r="184" spans="1:7" s="72" customFormat="1" ht="19.5" customHeight="1">
      <c r="A184" s="77" t="s">
        <v>353</v>
      </c>
      <c r="B184" s="54">
        <v>0</v>
      </c>
      <c r="C184" s="54">
        <v>0</v>
      </c>
      <c r="D184" s="54">
        <f>E184-C184</f>
        <v>0</v>
      </c>
      <c r="E184" s="54">
        <v>0</v>
      </c>
      <c r="F184" s="71">
        <f t="shared" si="10"/>
        <v>0</v>
      </c>
      <c r="G184" s="54"/>
    </row>
    <row r="185" spans="1:7" s="72" customFormat="1" ht="19.5" customHeight="1">
      <c r="A185" s="77" t="s">
        <v>354</v>
      </c>
      <c r="B185" s="54">
        <v>36</v>
      </c>
      <c r="C185" s="54">
        <v>35</v>
      </c>
      <c r="D185" s="54">
        <f>E185-C185</f>
        <v>0</v>
      </c>
      <c r="E185" s="54">
        <v>35</v>
      </c>
      <c r="F185" s="71">
        <f t="shared" si="10"/>
        <v>-2.7777777777777777</v>
      </c>
      <c r="G185" s="54"/>
    </row>
    <row r="186" spans="1:7" s="72" customFormat="1" ht="19.5" customHeight="1">
      <c r="A186" s="77" t="s">
        <v>356</v>
      </c>
      <c r="B186" s="54">
        <v>83</v>
      </c>
      <c r="C186" s="54">
        <v>34</v>
      </c>
      <c r="D186" s="54">
        <f>E186-C186</f>
        <v>45</v>
      </c>
      <c r="E186" s="54">
        <v>79</v>
      </c>
      <c r="F186" s="71">
        <f t="shared" si="10"/>
        <v>-4.819277108433735</v>
      </c>
      <c r="G186" s="54"/>
    </row>
    <row r="187" spans="1:7" s="72" customFormat="1" ht="19.5" customHeight="1">
      <c r="A187" s="77" t="s">
        <v>903</v>
      </c>
      <c r="B187" s="54">
        <v>15</v>
      </c>
      <c r="C187" s="54"/>
      <c r="D187" s="54">
        <f>E187-C187</f>
        <v>0</v>
      </c>
      <c r="E187" s="54">
        <v>0</v>
      </c>
      <c r="F187" s="71">
        <f t="shared" si="10"/>
        <v>-100</v>
      </c>
      <c r="G187" s="54"/>
    </row>
    <row r="188" spans="1:7" s="72" customFormat="1" ht="19.5" customHeight="1">
      <c r="A188" s="69" t="s">
        <v>81</v>
      </c>
      <c r="B188" s="69">
        <v>4870</v>
      </c>
      <c r="C188" s="69">
        <v>2501</v>
      </c>
      <c r="D188" s="69">
        <f>SUM(D189:D191)</f>
        <v>9262</v>
      </c>
      <c r="E188" s="69">
        <v>11763</v>
      </c>
      <c r="F188" s="71">
        <f t="shared" si="10"/>
        <v>141.54004106776182</v>
      </c>
      <c r="G188" s="69"/>
    </row>
    <row r="189" spans="1:7" s="72" customFormat="1" ht="19.5" customHeight="1">
      <c r="A189" s="77" t="s">
        <v>357</v>
      </c>
      <c r="B189" s="54">
        <v>4822</v>
      </c>
      <c r="C189" s="54">
        <v>134</v>
      </c>
      <c r="D189" s="54">
        <f>E189-C189</f>
        <v>9262</v>
      </c>
      <c r="E189" s="54">
        <v>9396</v>
      </c>
      <c r="F189" s="71">
        <f t="shared" si="10"/>
        <v>94.85690584819577</v>
      </c>
      <c r="G189" s="54"/>
    </row>
    <row r="190" spans="1:7" s="72" customFormat="1" ht="19.5" customHeight="1">
      <c r="A190" s="77" t="s">
        <v>358</v>
      </c>
      <c r="B190" s="54">
        <v>48</v>
      </c>
      <c r="C190" s="54">
        <v>2367</v>
      </c>
      <c r="D190" s="54">
        <f>E190-C190</f>
        <v>0</v>
      </c>
      <c r="E190" s="54">
        <v>2367</v>
      </c>
      <c r="F190" s="71">
        <f t="shared" si="10"/>
        <v>4831.25</v>
      </c>
      <c r="G190" s="54"/>
    </row>
    <row r="191" spans="1:7" s="72" customFormat="1" ht="19.5" customHeight="1">
      <c r="A191" s="77" t="s">
        <v>359</v>
      </c>
      <c r="B191" s="54">
        <v>0</v>
      </c>
      <c r="C191" s="54">
        <v>0</v>
      </c>
      <c r="D191" s="54">
        <f>E191-C191</f>
        <v>0</v>
      </c>
      <c r="E191" s="54">
        <v>0</v>
      </c>
      <c r="F191" s="71">
        <f t="shared" si="10"/>
        <v>0</v>
      </c>
      <c r="G191" s="54"/>
    </row>
    <row r="192" spans="1:7" s="72" customFormat="1" ht="19.5" customHeight="1">
      <c r="A192" s="69" t="s">
        <v>82</v>
      </c>
      <c r="B192" s="69">
        <v>729</v>
      </c>
      <c r="C192" s="69">
        <v>247</v>
      </c>
      <c r="D192" s="69">
        <f>SUM(D193:D197)</f>
        <v>320</v>
      </c>
      <c r="E192" s="69">
        <v>567</v>
      </c>
      <c r="F192" s="71">
        <f t="shared" si="10"/>
        <v>-22.22222222222222</v>
      </c>
      <c r="G192" s="69"/>
    </row>
    <row r="193" spans="1:7" s="72" customFormat="1" ht="19.5" customHeight="1">
      <c r="A193" s="77" t="s">
        <v>360</v>
      </c>
      <c r="B193" s="54">
        <v>428</v>
      </c>
      <c r="C193" s="54">
        <v>247</v>
      </c>
      <c r="D193" s="54">
        <f>E193-C193</f>
        <v>120</v>
      </c>
      <c r="E193" s="54">
        <v>367</v>
      </c>
      <c r="F193" s="71">
        <f t="shared" si="10"/>
        <v>-14.252336448598129</v>
      </c>
      <c r="G193" s="54"/>
    </row>
    <row r="194" spans="1:7" s="72" customFormat="1" ht="19.5" customHeight="1">
      <c r="A194" s="77" t="s">
        <v>361</v>
      </c>
      <c r="B194" s="54">
        <v>0</v>
      </c>
      <c r="C194" s="54">
        <v>0</v>
      </c>
      <c r="D194" s="54">
        <f>E194-C194</f>
        <v>0</v>
      </c>
      <c r="E194" s="54">
        <v>0</v>
      </c>
      <c r="F194" s="71">
        <f t="shared" si="10"/>
        <v>0</v>
      </c>
      <c r="G194" s="54"/>
    </row>
    <row r="195" spans="1:7" s="72" customFormat="1" ht="19.5" customHeight="1">
      <c r="A195" s="77" t="s">
        <v>362</v>
      </c>
      <c r="B195" s="54">
        <v>0</v>
      </c>
      <c r="C195" s="54">
        <v>0</v>
      </c>
      <c r="D195" s="54">
        <f>E195-C195</f>
        <v>0</v>
      </c>
      <c r="E195" s="54">
        <v>0</v>
      </c>
      <c r="F195" s="71">
        <f t="shared" si="10"/>
        <v>0</v>
      </c>
      <c r="G195" s="54"/>
    </row>
    <row r="196" spans="1:7" s="72" customFormat="1" ht="19.5" customHeight="1">
      <c r="A196" s="77" t="s">
        <v>363</v>
      </c>
      <c r="B196" s="54">
        <v>301</v>
      </c>
      <c r="C196" s="54">
        <v>0</v>
      </c>
      <c r="D196" s="54">
        <f>E196-C196</f>
        <v>200</v>
      </c>
      <c r="E196" s="54">
        <v>200</v>
      </c>
      <c r="F196" s="71">
        <f t="shared" si="10"/>
        <v>-33.5548172757475</v>
      </c>
      <c r="G196" s="54"/>
    </row>
    <row r="197" spans="1:7" s="72" customFormat="1" ht="19.5" customHeight="1">
      <c r="A197" s="77" t="s">
        <v>364</v>
      </c>
      <c r="B197" s="54">
        <v>0</v>
      </c>
      <c r="C197" s="54">
        <v>0</v>
      </c>
      <c r="D197" s="54">
        <f>E197-C197</f>
        <v>0</v>
      </c>
      <c r="E197" s="54">
        <v>0</v>
      </c>
      <c r="F197" s="71">
        <f t="shared" si="10"/>
        <v>0</v>
      </c>
      <c r="G197" s="54"/>
    </row>
    <row r="198" spans="1:7" s="72" customFormat="1" ht="19.5" customHeight="1">
      <c r="A198" s="188" t="s">
        <v>904</v>
      </c>
      <c r="B198" s="54"/>
      <c r="C198" s="54">
        <v>509</v>
      </c>
      <c r="D198" s="54"/>
      <c r="E198" s="54">
        <v>1064</v>
      </c>
      <c r="F198" s="71"/>
      <c r="G198" s="54"/>
    </row>
    <row r="199" spans="1:7" s="72" customFormat="1" ht="19.5" customHeight="1">
      <c r="A199" s="189" t="s">
        <v>905</v>
      </c>
      <c r="B199" s="54"/>
      <c r="C199" s="54">
        <v>239</v>
      </c>
      <c r="D199" s="54"/>
      <c r="E199" s="54">
        <v>399</v>
      </c>
      <c r="F199" s="71"/>
      <c r="G199" s="54"/>
    </row>
    <row r="200" spans="1:7" s="72" customFormat="1" ht="19.5" customHeight="1">
      <c r="A200" s="189" t="s">
        <v>906</v>
      </c>
      <c r="B200" s="54"/>
      <c r="C200" s="54">
        <v>181</v>
      </c>
      <c r="D200" s="54"/>
      <c r="E200" s="54">
        <v>251</v>
      </c>
      <c r="F200" s="71"/>
      <c r="G200" s="54"/>
    </row>
    <row r="201" spans="1:7" s="72" customFormat="1" ht="19.5" customHeight="1">
      <c r="A201" s="188" t="s">
        <v>907</v>
      </c>
      <c r="B201" s="54"/>
      <c r="C201" s="54">
        <v>0</v>
      </c>
      <c r="D201" s="54"/>
      <c r="E201" s="54">
        <v>0</v>
      </c>
      <c r="F201" s="71"/>
      <c r="G201" s="54"/>
    </row>
    <row r="202" spans="1:7" s="72" customFormat="1" ht="19.5" customHeight="1">
      <c r="A202" s="188" t="s">
        <v>908</v>
      </c>
      <c r="B202" s="54"/>
      <c r="C202" s="54">
        <v>0</v>
      </c>
      <c r="D202" s="54"/>
      <c r="E202" s="54">
        <v>0</v>
      </c>
      <c r="F202" s="71"/>
      <c r="G202" s="54"/>
    </row>
    <row r="203" spans="1:7" s="72" customFormat="1" ht="19.5" customHeight="1">
      <c r="A203" s="189" t="s">
        <v>355</v>
      </c>
      <c r="B203" s="54"/>
      <c r="C203" s="54">
        <v>25</v>
      </c>
      <c r="D203" s="54"/>
      <c r="E203" s="54">
        <v>25</v>
      </c>
      <c r="F203" s="71"/>
      <c r="G203" s="54"/>
    </row>
    <row r="204" spans="1:7" s="72" customFormat="1" ht="19.5" customHeight="1">
      <c r="A204" s="189" t="s">
        <v>909</v>
      </c>
      <c r="B204" s="54"/>
      <c r="C204" s="54">
        <v>0</v>
      </c>
      <c r="D204" s="54"/>
      <c r="E204" s="54">
        <v>155</v>
      </c>
      <c r="F204" s="71"/>
      <c r="G204" s="54"/>
    </row>
    <row r="205" spans="1:7" s="72" customFormat="1" ht="19.5" customHeight="1">
      <c r="A205" s="188" t="s">
        <v>910</v>
      </c>
      <c r="B205" s="54"/>
      <c r="C205" s="54">
        <v>64</v>
      </c>
      <c r="D205" s="54"/>
      <c r="E205" s="54">
        <v>234</v>
      </c>
      <c r="F205" s="71"/>
      <c r="G205" s="54"/>
    </row>
    <row r="206" spans="1:7" s="72" customFormat="1" ht="19.5" customHeight="1">
      <c r="A206" s="188" t="s">
        <v>911</v>
      </c>
      <c r="B206" s="54"/>
      <c r="C206" s="54"/>
      <c r="D206" s="54"/>
      <c r="E206" s="54">
        <v>0</v>
      </c>
      <c r="F206" s="71"/>
      <c r="G206" s="54"/>
    </row>
    <row r="207" spans="1:7" s="72" customFormat="1" ht="19.5" customHeight="1">
      <c r="A207" s="87" t="s">
        <v>912</v>
      </c>
      <c r="B207" s="69"/>
      <c r="C207" s="69">
        <v>3100</v>
      </c>
      <c r="D207" s="69">
        <f>E207-C207</f>
        <v>-3100</v>
      </c>
      <c r="E207" s="69">
        <v>0</v>
      </c>
      <c r="F207" s="71">
        <f aca="true" t="shared" si="14" ref="F207:F215">IF(B207=0,,SUM(E207-B207)/B207*100)</f>
        <v>0</v>
      </c>
      <c r="G207" s="69"/>
    </row>
    <row r="208" spans="1:7" s="72" customFormat="1" ht="19.5" customHeight="1">
      <c r="A208" s="87" t="s">
        <v>913</v>
      </c>
      <c r="B208" s="69">
        <v>2188</v>
      </c>
      <c r="C208" s="69">
        <v>200</v>
      </c>
      <c r="D208" s="69">
        <f>SUM(D209:D209)</f>
        <v>3013</v>
      </c>
      <c r="E208" s="69">
        <v>3213</v>
      </c>
      <c r="F208" s="71">
        <f t="shared" si="14"/>
        <v>46.84643510054845</v>
      </c>
      <c r="G208" s="69"/>
    </row>
    <row r="209" spans="1:7" s="72" customFormat="1" ht="19.5" customHeight="1">
      <c r="A209" s="77" t="s">
        <v>441</v>
      </c>
      <c r="B209" s="54">
        <v>2188</v>
      </c>
      <c r="C209" s="54">
        <v>200</v>
      </c>
      <c r="D209" s="54">
        <f>E209-C209</f>
        <v>3013</v>
      </c>
      <c r="E209" s="54">
        <v>3213</v>
      </c>
      <c r="F209" s="71">
        <f t="shared" si="14"/>
        <v>46.84643510054845</v>
      </c>
      <c r="G209" s="54"/>
    </row>
    <row r="210" spans="1:7" s="72" customFormat="1" ht="19.5" customHeight="1">
      <c r="A210" s="87" t="s">
        <v>914</v>
      </c>
      <c r="B210" s="69">
        <v>32</v>
      </c>
      <c r="C210" s="69">
        <v>0</v>
      </c>
      <c r="D210" s="69">
        <f>E210-C210</f>
        <v>27</v>
      </c>
      <c r="E210" s="69">
        <v>27</v>
      </c>
      <c r="F210" s="71">
        <f>IF(B210=0,,SUM(E210-B210)/B210*100)</f>
        <v>-15.625</v>
      </c>
      <c r="G210" s="69"/>
    </row>
    <row r="211" spans="1:7" ht="19.5" customHeight="1">
      <c r="A211" s="87" t="s">
        <v>883</v>
      </c>
      <c r="B211" s="69">
        <v>32</v>
      </c>
      <c r="C211" s="69"/>
      <c r="D211" s="69"/>
      <c r="E211" s="69">
        <v>27</v>
      </c>
      <c r="F211" s="71"/>
      <c r="G211" s="69"/>
    </row>
    <row r="212" spans="1:14" ht="19.5" customHeight="1">
      <c r="A212" s="87" t="s">
        <v>915</v>
      </c>
      <c r="B212" s="69">
        <v>-9475</v>
      </c>
      <c r="C212" s="69">
        <v>0</v>
      </c>
      <c r="D212" s="69">
        <f>SUM(D213:D214)</f>
        <v>167</v>
      </c>
      <c r="E212" s="69">
        <v>167</v>
      </c>
      <c r="F212" s="71">
        <f t="shared" si="14"/>
        <v>-101.76253298153036</v>
      </c>
      <c r="G212" s="69"/>
      <c r="N212" s="179" t="s">
        <v>832</v>
      </c>
    </row>
    <row r="213" spans="1:7" ht="19.5" customHeight="1">
      <c r="A213" s="77" t="s">
        <v>365</v>
      </c>
      <c r="B213" s="54"/>
      <c r="C213" s="54"/>
      <c r="D213" s="54">
        <f>E213-C213</f>
        <v>0</v>
      </c>
      <c r="E213" s="54">
        <v>0</v>
      </c>
      <c r="F213" s="71">
        <f t="shared" si="14"/>
        <v>0</v>
      </c>
      <c r="G213" s="54"/>
    </row>
    <row r="214" spans="1:7" ht="19.5" customHeight="1">
      <c r="A214" s="77" t="s">
        <v>366</v>
      </c>
      <c r="B214" s="54">
        <v>-9475</v>
      </c>
      <c r="C214" s="54"/>
      <c r="D214" s="54">
        <f>E214-C214</f>
        <v>167</v>
      </c>
      <c r="E214" s="54">
        <v>167</v>
      </c>
      <c r="F214" s="71">
        <f t="shared" si="14"/>
        <v>-101.76253298153036</v>
      </c>
      <c r="G214" s="54"/>
    </row>
    <row r="215" spans="1:7" ht="19.5" customHeight="1">
      <c r="A215" s="79" t="s">
        <v>83</v>
      </c>
      <c r="B215" s="70">
        <f>SUM(B4,B32,B35,B38,B50,B61,B72,B79,B100,B114,B130,B137,B148,B156,B164,B168,B182,B188,B192,B207,B208,B210,B212,B198)</f>
        <v>292053</v>
      </c>
      <c r="C215" s="70">
        <f>SUM(C4,C32,C35,C38,C50,C61,C72,C79,C100,C114,C130,C137,C148,C156,C164,C168,C182,C188,C192,C207,C208,C210,C212,C198)</f>
        <v>178745</v>
      </c>
      <c r="D215" s="70">
        <f>SUM(D4,D32,D35,D38,D50,D61,D72,D79,D100,D114,D130,D137,D148,D156,D164,D168,D182,D188,D192,D207,D208,D210,D212,D198)</f>
        <v>198390</v>
      </c>
      <c r="E215" s="70">
        <f>SUM(E4,E32,E35,E38,E50,E61,E72,E79,E100,E114,E130,E137,E148,E156,E164,E168,E182,E188,E192,E207,E208,E210,E212,E198)</f>
        <v>377848</v>
      </c>
      <c r="F215" s="71">
        <f t="shared" si="14"/>
        <v>29.376517275973878</v>
      </c>
      <c r="G215" s="70"/>
    </row>
    <row r="217" ht="14.25">
      <c r="E217" s="128"/>
    </row>
  </sheetData>
  <sheetProtection/>
  <mergeCells count="1">
    <mergeCell ref="A1:G1"/>
  </mergeCells>
  <printOptions horizontalCentered="1" verticalCentered="1"/>
  <pageMargins left="0.35433070866141736" right="0.35433070866141736" top="0.5905511811023623" bottom="0.5905511811023623" header="0.5118110236220472" footer="0.5118110236220472"/>
  <pageSetup blackAndWhite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rgb="FF00B0F0"/>
    <pageSetUpPr fitToPage="1"/>
  </sheetPr>
  <dimension ref="A1:Q233"/>
  <sheetViews>
    <sheetView showZeros="0" zoomScalePageLayoutView="0" workbookViewId="0" topLeftCell="A1">
      <pane xSplit="5" ySplit="7" topLeftCell="F8" activePane="bottomRight" state="frozen"/>
      <selection pane="topLeft" activeCell="D17" sqref="D17"/>
      <selection pane="topRight" activeCell="D17" sqref="D17"/>
      <selection pane="bottomLeft" activeCell="D17" sqref="D17"/>
      <selection pane="bottomRight" activeCell="T5" sqref="T5"/>
    </sheetView>
  </sheetViews>
  <sheetFormatPr defaultColWidth="9.125" defaultRowHeight="14.25"/>
  <cols>
    <col min="1" max="1" width="9.00390625" style="12" customWidth="1"/>
    <col min="2" max="2" width="26.25390625" style="12" customWidth="1"/>
    <col min="3" max="3" width="11.125" style="12" customWidth="1"/>
    <col min="4" max="4" width="8.25390625" style="12" customWidth="1"/>
    <col min="5" max="5" width="9.25390625" style="12" customWidth="1"/>
    <col min="6" max="7" width="9.375" style="12" customWidth="1"/>
    <col min="8" max="8" width="7.00390625" style="12" customWidth="1"/>
    <col min="9" max="9" width="6.625" style="12" customWidth="1"/>
    <col min="10" max="10" width="11.875" style="12" customWidth="1"/>
    <col min="11" max="11" width="7.875" style="12" customWidth="1"/>
    <col min="12" max="13" width="8.625" style="12" customWidth="1"/>
    <col min="14" max="14" width="8.125" style="12" customWidth="1"/>
    <col min="15" max="15" width="9.00390625" style="12" customWidth="1"/>
    <col min="16" max="16" width="9.75390625" style="12" customWidth="1"/>
    <col min="17" max="17" width="9.125" style="190" hidden="1" customWidth="1"/>
    <col min="18" max="220" width="9.125" style="12" customWidth="1"/>
    <col min="221" max="16384" width="9.125" style="12" customWidth="1"/>
  </cols>
  <sheetData>
    <row r="1" spans="1:17" ht="30" customHeight="1">
      <c r="A1" s="241" t="s">
        <v>948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199">
        <v>377848</v>
      </c>
    </row>
    <row r="2" spans="1:16" ht="16.5" customHeight="1">
      <c r="A2" s="243" t="s">
        <v>84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</row>
    <row r="3" spans="1:16" ht="16.5" customHeight="1">
      <c r="A3" s="245" t="s">
        <v>418</v>
      </c>
      <c r="B3" s="245" t="s">
        <v>419</v>
      </c>
      <c r="C3" s="247" t="s">
        <v>420</v>
      </c>
      <c r="D3" s="245" t="s">
        <v>421</v>
      </c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37" t="s">
        <v>916</v>
      </c>
      <c r="P3" s="235" t="s">
        <v>422</v>
      </c>
    </row>
    <row r="4" spans="1:16" ht="13.5" customHeight="1">
      <c r="A4" s="246"/>
      <c r="B4" s="246"/>
      <c r="C4" s="244"/>
      <c r="D4" s="247" t="s">
        <v>423</v>
      </c>
      <c r="E4" s="235" t="s">
        <v>424</v>
      </c>
      <c r="F4" s="240" t="s">
        <v>949</v>
      </c>
      <c r="G4" s="240" t="s">
        <v>917</v>
      </c>
      <c r="H4" s="235" t="s">
        <v>425</v>
      </c>
      <c r="I4" s="235" t="s">
        <v>426</v>
      </c>
      <c r="J4" s="249" t="s">
        <v>950</v>
      </c>
      <c r="K4" s="235" t="s">
        <v>427</v>
      </c>
      <c r="L4" s="235" t="s">
        <v>428</v>
      </c>
      <c r="M4" s="235" t="s">
        <v>429</v>
      </c>
      <c r="N4" s="235" t="s">
        <v>918</v>
      </c>
      <c r="O4" s="238"/>
      <c r="P4" s="244"/>
    </row>
    <row r="5" spans="1:17" ht="23.25" customHeight="1">
      <c r="A5" s="246"/>
      <c r="B5" s="246"/>
      <c r="C5" s="236"/>
      <c r="D5" s="248"/>
      <c r="E5" s="236"/>
      <c r="F5" s="236"/>
      <c r="G5" s="236"/>
      <c r="H5" s="236"/>
      <c r="I5" s="236"/>
      <c r="J5" s="250"/>
      <c r="K5" s="236"/>
      <c r="L5" s="236"/>
      <c r="M5" s="236"/>
      <c r="N5" s="236"/>
      <c r="O5" s="239"/>
      <c r="P5" s="236"/>
      <c r="Q5" s="191" t="s">
        <v>919</v>
      </c>
    </row>
    <row r="6" spans="1:17" ht="16.5" customHeight="1">
      <c r="A6" s="14"/>
      <c r="B6" s="15" t="s">
        <v>430</v>
      </c>
      <c r="C6" s="16">
        <f>SUM(C7,C35,C38,C41,C53,C64,C75,C82,C103,C117,C133,C140,C151,C159,C167,C171,C175,C185,C191,C195,C210,C211,C213,C215,C201)</f>
        <v>178745</v>
      </c>
      <c r="D6" s="16">
        <f>SUM(D7,D35,D38,D41,D53,D64,D75,D82,D103,D117,D133,D140,D151,D159,D167,D171,D175,D185,D191,D195,D210,D211,D213,D215,D201)</f>
        <v>199103</v>
      </c>
      <c r="E6" s="16">
        <f aca="true" t="shared" si="0" ref="E6:N6">SUM(E7,E35,E38,E41,E53,E64,E75,E82,E103,E117,E133,E140,E151,E159,E167,E171,E175,E185,E191,E195,E210,E211,E213,E215,E201)</f>
        <v>68399</v>
      </c>
      <c r="F6" s="16">
        <f>SUM(F7,F35,F38,F41,F53,F64,F75,F82,F103,F117,F133,F140,F151,F159,F167,F171,F175,F185,F191,F195,F210,F211,F213,F215,F201)</f>
        <v>77398</v>
      </c>
      <c r="G6" s="16">
        <f>SUM(G7,G35,G38,G41,G53,G64,G75,G82,G103,G117,G133,G140,G151,G159,G167,G171,G175,G185,G191,G195,G210,G211,G213,G215,G201)</f>
        <v>9181</v>
      </c>
      <c r="H6" s="16">
        <f t="shared" si="0"/>
        <v>0</v>
      </c>
      <c r="I6" s="16">
        <f t="shared" si="0"/>
        <v>0</v>
      </c>
      <c r="J6" s="16">
        <f>SUM(J7,J35,J38,J41,J53,J64,J75,J82,J103,J117,J133,J140,J151,J159,J167,J171,J175,J185,J191,J195,J210,J211,J213,J215,J201)</f>
        <v>17965</v>
      </c>
      <c r="K6" s="16">
        <f t="shared" si="0"/>
        <v>25897</v>
      </c>
      <c r="L6" s="16">
        <f t="shared" si="0"/>
        <v>0</v>
      </c>
      <c r="M6" s="16">
        <f t="shared" si="0"/>
        <v>0</v>
      </c>
      <c r="N6" s="16">
        <f t="shared" si="0"/>
        <v>263</v>
      </c>
      <c r="O6" s="16">
        <f>SUM(O7,O35,O38,O41,O53,O64,O75,O82,O103,O117,O133,O140,O151,O159,O167,O171,O175,O185,O191,O195,O210,O211,O213,O215,O201)</f>
        <v>377848</v>
      </c>
      <c r="P6" s="16">
        <f>SUM(P7,P35,P38,P41,P53,P64,P75,P82,P103,P117,P133,P140,P151,P159,P167,P171,P175,P185,P191,P195,P210,P211,P213,P215,P201)</f>
        <v>0</v>
      </c>
      <c r="Q6" s="192"/>
    </row>
    <row r="7" spans="1:17" ht="16.5" customHeight="1">
      <c r="A7" s="129" t="s">
        <v>567</v>
      </c>
      <c r="B7" s="19" t="s">
        <v>234</v>
      </c>
      <c r="C7" s="16">
        <v>17299</v>
      </c>
      <c r="D7" s="16">
        <f aca="true" t="shared" si="1" ref="D7:P7">SUM(D8:D34)</f>
        <v>6709</v>
      </c>
      <c r="E7" s="17">
        <f t="shared" si="1"/>
        <v>217</v>
      </c>
      <c r="F7" s="17">
        <f t="shared" si="1"/>
        <v>964</v>
      </c>
      <c r="G7" s="17">
        <f t="shared" si="1"/>
        <v>192</v>
      </c>
      <c r="H7" s="17">
        <f t="shared" si="1"/>
        <v>3100</v>
      </c>
      <c r="I7" s="16">
        <f t="shared" si="1"/>
        <v>0</v>
      </c>
      <c r="J7" s="16">
        <f t="shared" si="1"/>
        <v>2236</v>
      </c>
      <c r="K7" s="20">
        <f t="shared" si="1"/>
        <v>0</v>
      </c>
      <c r="L7" s="16">
        <f t="shared" si="1"/>
        <v>0</v>
      </c>
      <c r="M7" s="16">
        <f t="shared" si="1"/>
        <v>0</v>
      </c>
      <c r="N7" s="16">
        <f t="shared" si="1"/>
        <v>0</v>
      </c>
      <c r="O7" s="16">
        <f t="shared" si="1"/>
        <v>24008</v>
      </c>
      <c r="P7" s="16">
        <f t="shared" si="1"/>
        <v>0</v>
      </c>
      <c r="Q7" s="192">
        <f aca="true" t="shared" si="2" ref="Q7:Q70">LEN(A7)</f>
        <v>3</v>
      </c>
    </row>
    <row r="8" spans="1:17" ht="16.5" customHeight="1">
      <c r="A8" s="129" t="s">
        <v>568</v>
      </c>
      <c r="B8" s="21" t="s">
        <v>235</v>
      </c>
      <c r="C8" s="22">
        <v>1090</v>
      </c>
      <c r="D8" s="16">
        <f aca="true" t="shared" si="3" ref="D8:D71">SUM(E8:N8)</f>
        <v>0</v>
      </c>
      <c r="E8" s="22">
        <v>0</v>
      </c>
      <c r="F8" s="22">
        <v>0</v>
      </c>
      <c r="G8" s="22">
        <v>0</v>
      </c>
      <c r="H8" s="23"/>
      <c r="I8" s="22"/>
      <c r="J8" s="22"/>
      <c r="K8" s="22"/>
      <c r="L8" s="25"/>
      <c r="M8" s="25"/>
      <c r="N8" s="22"/>
      <c r="O8" s="16">
        <f aca="true" t="shared" si="4" ref="O8:O71">C8+D8</f>
        <v>1090</v>
      </c>
      <c r="P8" s="24">
        <v>0</v>
      </c>
      <c r="Q8" s="192">
        <f t="shared" si="2"/>
        <v>5</v>
      </c>
    </row>
    <row r="9" spans="1:17" ht="16.5" customHeight="1">
      <c r="A9" s="129" t="s">
        <v>569</v>
      </c>
      <c r="B9" s="21" t="s">
        <v>236</v>
      </c>
      <c r="C9" s="22">
        <v>398</v>
      </c>
      <c r="D9" s="16">
        <f t="shared" si="3"/>
        <v>80</v>
      </c>
      <c r="E9" s="22">
        <v>0</v>
      </c>
      <c r="F9" s="22">
        <v>0</v>
      </c>
      <c r="G9" s="22">
        <v>0</v>
      </c>
      <c r="H9" s="23"/>
      <c r="I9" s="22"/>
      <c r="J9" s="22">
        <v>80</v>
      </c>
      <c r="K9" s="22"/>
      <c r="L9" s="25"/>
      <c r="M9" s="25"/>
      <c r="N9" s="22"/>
      <c r="O9" s="16">
        <f t="shared" si="4"/>
        <v>478</v>
      </c>
      <c r="P9" s="24">
        <v>0</v>
      </c>
      <c r="Q9" s="192">
        <f t="shared" si="2"/>
        <v>5</v>
      </c>
    </row>
    <row r="10" spans="1:17" ht="16.5" customHeight="1">
      <c r="A10" s="129" t="s">
        <v>570</v>
      </c>
      <c r="B10" s="21" t="s">
        <v>884</v>
      </c>
      <c r="C10" s="22">
        <v>5607</v>
      </c>
      <c r="D10" s="16">
        <f t="shared" si="3"/>
        <v>214</v>
      </c>
      <c r="E10" s="22">
        <v>0</v>
      </c>
      <c r="F10" s="22">
        <v>0</v>
      </c>
      <c r="G10" s="22">
        <v>114</v>
      </c>
      <c r="H10" s="23"/>
      <c r="I10" s="26"/>
      <c r="J10" s="22">
        <v>100</v>
      </c>
      <c r="K10" s="22"/>
      <c r="L10" s="25"/>
      <c r="M10" s="25"/>
      <c r="N10" s="22"/>
      <c r="O10" s="16">
        <f t="shared" si="4"/>
        <v>5821</v>
      </c>
      <c r="P10" s="24">
        <v>0</v>
      </c>
      <c r="Q10" s="192">
        <f t="shared" si="2"/>
        <v>5</v>
      </c>
    </row>
    <row r="11" spans="1:17" ht="16.5" customHeight="1">
      <c r="A11" s="129" t="s">
        <v>571</v>
      </c>
      <c r="B11" s="21" t="s">
        <v>237</v>
      </c>
      <c r="C11" s="22">
        <v>515</v>
      </c>
      <c r="D11" s="16">
        <f t="shared" si="3"/>
        <v>0</v>
      </c>
      <c r="E11" s="22">
        <v>0</v>
      </c>
      <c r="F11" s="22">
        <v>0</v>
      </c>
      <c r="G11" s="22">
        <v>0</v>
      </c>
      <c r="H11" s="27"/>
      <c r="I11" s="22"/>
      <c r="J11" s="28"/>
      <c r="K11" s="22"/>
      <c r="L11" s="25"/>
      <c r="M11" s="25"/>
      <c r="N11" s="22"/>
      <c r="O11" s="16">
        <f t="shared" si="4"/>
        <v>515</v>
      </c>
      <c r="P11" s="24">
        <v>0</v>
      </c>
      <c r="Q11" s="192">
        <f t="shared" si="2"/>
        <v>5</v>
      </c>
    </row>
    <row r="12" spans="1:17" ht="16.5" customHeight="1">
      <c r="A12" s="129" t="s">
        <v>572</v>
      </c>
      <c r="B12" s="21" t="s">
        <v>238</v>
      </c>
      <c r="C12" s="22">
        <v>323</v>
      </c>
      <c r="D12" s="16">
        <f t="shared" si="3"/>
        <v>0</v>
      </c>
      <c r="E12" s="22">
        <v>0</v>
      </c>
      <c r="F12" s="22">
        <v>0</v>
      </c>
      <c r="G12" s="22">
        <v>0</v>
      </c>
      <c r="H12" s="23"/>
      <c r="I12" s="29"/>
      <c r="J12" s="22"/>
      <c r="K12" s="22"/>
      <c r="L12" s="25"/>
      <c r="M12" s="25"/>
      <c r="N12" s="22"/>
      <c r="O12" s="16">
        <f t="shared" si="4"/>
        <v>323</v>
      </c>
      <c r="P12" s="24">
        <v>0</v>
      </c>
      <c r="Q12" s="192">
        <f t="shared" si="2"/>
        <v>5</v>
      </c>
    </row>
    <row r="13" spans="1:17" ht="16.5" customHeight="1">
      <c r="A13" s="129" t="s">
        <v>573</v>
      </c>
      <c r="B13" s="21" t="s">
        <v>239</v>
      </c>
      <c r="C13" s="22">
        <v>1628</v>
      </c>
      <c r="D13" s="16">
        <f t="shared" si="3"/>
        <v>400</v>
      </c>
      <c r="E13" s="22">
        <v>0</v>
      </c>
      <c r="F13" s="22">
        <v>0</v>
      </c>
      <c r="G13" s="22">
        <v>0</v>
      </c>
      <c r="H13" s="23"/>
      <c r="I13" s="22"/>
      <c r="J13" s="22">
        <v>400</v>
      </c>
      <c r="K13" s="22"/>
      <c r="L13" s="25"/>
      <c r="M13" s="25"/>
      <c r="N13" s="22"/>
      <c r="O13" s="16">
        <f t="shared" si="4"/>
        <v>2028</v>
      </c>
      <c r="P13" s="24">
        <v>0</v>
      </c>
      <c r="Q13" s="192">
        <f t="shared" si="2"/>
        <v>5</v>
      </c>
    </row>
    <row r="14" spans="1:17" ht="16.5" customHeight="1">
      <c r="A14" s="129" t="s">
        <v>574</v>
      </c>
      <c r="B14" s="21" t="s">
        <v>240</v>
      </c>
      <c r="C14" s="22">
        <v>0</v>
      </c>
      <c r="D14" s="16">
        <f t="shared" si="3"/>
        <v>800</v>
      </c>
      <c r="E14" s="22">
        <v>0</v>
      </c>
      <c r="F14" s="22">
        <v>0</v>
      </c>
      <c r="G14" s="22">
        <v>0</v>
      </c>
      <c r="H14" s="23"/>
      <c r="I14" s="22"/>
      <c r="J14" s="22">
        <v>800</v>
      </c>
      <c r="K14" s="22"/>
      <c r="L14" s="25"/>
      <c r="M14" s="25"/>
      <c r="N14" s="22"/>
      <c r="O14" s="16">
        <f t="shared" si="4"/>
        <v>800</v>
      </c>
      <c r="P14" s="24">
        <v>0</v>
      </c>
      <c r="Q14" s="192">
        <f t="shared" si="2"/>
        <v>5</v>
      </c>
    </row>
    <row r="15" spans="1:17" ht="16.5" customHeight="1">
      <c r="A15" s="129" t="s">
        <v>575</v>
      </c>
      <c r="B15" s="21" t="s">
        <v>241</v>
      </c>
      <c r="C15" s="22">
        <v>196</v>
      </c>
      <c r="D15" s="16">
        <f t="shared" si="3"/>
        <v>0</v>
      </c>
      <c r="E15" s="22">
        <v>0</v>
      </c>
      <c r="F15" s="22">
        <v>0</v>
      </c>
      <c r="G15" s="22">
        <v>0</v>
      </c>
      <c r="H15" s="23"/>
      <c r="I15" s="22"/>
      <c r="J15" s="22"/>
      <c r="K15" s="22"/>
      <c r="L15" s="25"/>
      <c r="M15" s="25"/>
      <c r="N15" s="22"/>
      <c r="O15" s="16">
        <f t="shared" si="4"/>
        <v>196</v>
      </c>
      <c r="P15" s="24">
        <v>0</v>
      </c>
      <c r="Q15" s="192">
        <f t="shared" si="2"/>
        <v>5</v>
      </c>
    </row>
    <row r="16" spans="1:17" ht="16.5" customHeight="1">
      <c r="A16" s="129" t="s">
        <v>576</v>
      </c>
      <c r="B16" s="21" t="s">
        <v>242</v>
      </c>
      <c r="C16" s="22">
        <v>0</v>
      </c>
      <c r="D16" s="16">
        <f t="shared" si="3"/>
        <v>0</v>
      </c>
      <c r="E16" s="22">
        <v>0</v>
      </c>
      <c r="F16" s="22">
        <v>0</v>
      </c>
      <c r="G16" s="22">
        <v>0</v>
      </c>
      <c r="H16" s="23"/>
      <c r="I16" s="22"/>
      <c r="J16" s="22"/>
      <c r="K16" s="22"/>
      <c r="L16" s="25"/>
      <c r="M16" s="25"/>
      <c r="N16" s="22"/>
      <c r="O16" s="16">
        <f t="shared" si="4"/>
        <v>0</v>
      </c>
      <c r="P16" s="24">
        <v>0</v>
      </c>
      <c r="Q16" s="192">
        <f t="shared" si="2"/>
        <v>5</v>
      </c>
    </row>
    <row r="17" spans="1:17" ht="16.5" customHeight="1">
      <c r="A17" s="129" t="s">
        <v>577</v>
      </c>
      <c r="B17" s="21" t="s">
        <v>243</v>
      </c>
      <c r="C17" s="22">
        <v>320</v>
      </c>
      <c r="D17" s="16">
        <f t="shared" si="3"/>
        <v>10</v>
      </c>
      <c r="E17" s="22">
        <v>0</v>
      </c>
      <c r="F17" s="22">
        <v>0</v>
      </c>
      <c r="G17" s="22">
        <v>0</v>
      </c>
      <c r="H17" s="23"/>
      <c r="I17" s="22"/>
      <c r="J17" s="22">
        <v>10</v>
      </c>
      <c r="K17" s="22"/>
      <c r="L17" s="25"/>
      <c r="M17" s="25"/>
      <c r="N17" s="22"/>
      <c r="O17" s="16">
        <f t="shared" si="4"/>
        <v>330</v>
      </c>
      <c r="P17" s="24">
        <v>0</v>
      </c>
      <c r="Q17" s="192">
        <f t="shared" si="2"/>
        <v>5</v>
      </c>
    </row>
    <row r="18" spans="1:17" ht="16.5" customHeight="1">
      <c r="A18" s="129" t="s">
        <v>578</v>
      </c>
      <c r="B18" s="21" t="s">
        <v>244</v>
      </c>
      <c r="C18" s="22">
        <v>754</v>
      </c>
      <c r="D18" s="16">
        <f t="shared" si="3"/>
        <v>29</v>
      </c>
      <c r="E18" s="22">
        <v>0</v>
      </c>
      <c r="F18" s="22">
        <v>19</v>
      </c>
      <c r="G18" s="22">
        <v>0</v>
      </c>
      <c r="H18" s="23"/>
      <c r="I18" s="22"/>
      <c r="J18" s="22">
        <v>10</v>
      </c>
      <c r="K18" s="22"/>
      <c r="L18" s="25"/>
      <c r="M18" s="25"/>
      <c r="N18" s="22"/>
      <c r="O18" s="16">
        <f t="shared" si="4"/>
        <v>783</v>
      </c>
      <c r="P18" s="24">
        <v>0</v>
      </c>
      <c r="Q18" s="192">
        <f t="shared" si="2"/>
        <v>5</v>
      </c>
    </row>
    <row r="19" spans="1:17" ht="16.5" customHeight="1">
      <c r="A19" s="129" t="s">
        <v>579</v>
      </c>
      <c r="B19" s="21" t="s">
        <v>245</v>
      </c>
      <c r="C19" s="22">
        <v>128</v>
      </c>
      <c r="D19" s="16">
        <f t="shared" si="3"/>
        <v>0</v>
      </c>
      <c r="E19" s="22">
        <v>0</v>
      </c>
      <c r="F19" s="22">
        <v>0</v>
      </c>
      <c r="G19" s="22">
        <v>0</v>
      </c>
      <c r="H19" s="23"/>
      <c r="I19" s="22"/>
      <c r="J19" s="22"/>
      <c r="K19" s="22"/>
      <c r="L19" s="25"/>
      <c r="M19" s="25"/>
      <c r="N19" s="22"/>
      <c r="O19" s="16">
        <f t="shared" si="4"/>
        <v>128</v>
      </c>
      <c r="P19" s="24">
        <v>0</v>
      </c>
      <c r="Q19" s="192">
        <f t="shared" si="2"/>
        <v>5</v>
      </c>
    </row>
    <row r="20" spans="1:17" ht="16.5" customHeight="1">
      <c r="A20" s="129" t="s">
        <v>580</v>
      </c>
      <c r="B20" s="21" t="s">
        <v>246</v>
      </c>
      <c r="C20" s="22">
        <v>0</v>
      </c>
      <c r="D20" s="16">
        <f t="shared" si="3"/>
        <v>0</v>
      </c>
      <c r="E20" s="22">
        <v>0</v>
      </c>
      <c r="F20" s="22">
        <v>0</v>
      </c>
      <c r="G20" s="22">
        <v>0</v>
      </c>
      <c r="H20" s="23"/>
      <c r="I20" s="22"/>
      <c r="J20" s="22"/>
      <c r="K20" s="22"/>
      <c r="L20" s="25"/>
      <c r="M20" s="25"/>
      <c r="N20" s="22"/>
      <c r="O20" s="16">
        <f t="shared" si="4"/>
        <v>0</v>
      </c>
      <c r="P20" s="24">
        <v>0</v>
      </c>
      <c r="Q20" s="192">
        <f t="shared" si="2"/>
        <v>5</v>
      </c>
    </row>
    <row r="21" spans="1:17" ht="16.5" customHeight="1">
      <c r="A21" s="129" t="s">
        <v>581</v>
      </c>
      <c r="B21" s="21" t="s">
        <v>247</v>
      </c>
      <c r="C21" s="22">
        <v>166</v>
      </c>
      <c r="D21" s="16">
        <f t="shared" si="3"/>
        <v>69</v>
      </c>
      <c r="E21" s="22">
        <v>0</v>
      </c>
      <c r="F21" s="22">
        <v>69</v>
      </c>
      <c r="G21" s="22">
        <v>0</v>
      </c>
      <c r="H21" s="23"/>
      <c r="I21" s="22"/>
      <c r="J21" s="22"/>
      <c r="K21" s="22"/>
      <c r="L21" s="25"/>
      <c r="M21" s="25"/>
      <c r="N21" s="22"/>
      <c r="O21" s="16">
        <f t="shared" si="4"/>
        <v>235</v>
      </c>
      <c r="P21" s="24">
        <v>0</v>
      </c>
      <c r="Q21" s="192">
        <f t="shared" si="2"/>
        <v>5</v>
      </c>
    </row>
    <row r="22" spans="1:17" ht="16.5" customHeight="1">
      <c r="A22" s="129" t="s">
        <v>582</v>
      </c>
      <c r="B22" s="21" t="s">
        <v>885</v>
      </c>
      <c r="C22" s="22">
        <v>0</v>
      </c>
      <c r="D22" s="16">
        <f t="shared" si="3"/>
        <v>0</v>
      </c>
      <c r="E22" s="22">
        <v>0</v>
      </c>
      <c r="F22" s="22">
        <v>0</v>
      </c>
      <c r="G22" s="22">
        <v>0</v>
      </c>
      <c r="H22" s="23"/>
      <c r="I22" s="22"/>
      <c r="J22" s="22"/>
      <c r="K22" s="22"/>
      <c r="L22" s="25"/>
      <c r="M22" s="25"/>
      <c r="N22" s="22"/>
      <c r="O22" s="16">
        <f t="shared" si="4"/>
        <v>0</v>
      </c>
      <c r="P22" s="24">
        <v>0</v>
      </c>
      <c r="Q22" s="192">
        <f t="shared" si="2"/>
        <v>5</v>
      </c>
    </row>
    <row r="23" spans="1:17" ht="16.5" customHeight="1">
      <c r="A23" s="129" t="s">
        <v>583</v>
      </c>
      <c r="B23" s="21" t="s">
        <v>248</v>
      </c>
      <c r="C23" s="22">
        <v>78</v>
      </c>
      <c r="D23" s="16">
        <f t="shared" si="3"/>
        <v>540</v>
      </c>
      <c r="E23" s="22">
        <v>0</v>
      </c>
      <c r="F23" s="22">
        <v>0</v>
      </c>
      <c r="G23" s="22">
        <v>0</v>
      </c>
      <c r="H23" s="23"/>
      <c r="I23" s="22"/>
      <c r="J23" s="22">
        <v>540</v>
      </c>
      <c r="K23" s="22"/>
      <c r="L23" s="25"/>
      <c r="M23" s="25"/>
      <c r="N23" s="22"/>
      <c r="O23" s="16">
        <f t="shared" si="4"/>
        <v>618</v>
      </c>
      <c r="P23" s="24">
        <v>0</v>
      </c>
      <c r="Q23" s="192">
        <f t="shared" si="2"/>
        <v>5</v>
      </c>
    </row>
    <row r="24" spans="1:17" ht="16.5" customHeight="1">
      <c r="A24" s="129" t="s">
        <v>584</v>
      </c>
      <c r="B24" s="21" t="s">
        <v>249</v>
      </c>
      <c r="C24" s="22">
        <v>55</v>
      </c>
      <c r="D24" s="16">
        <f t="shared" si="3"/>
        <v>0</v>
      </c>
      <c r="E24" s="22">
        <v>0</v>
      </c>
      <c r="F24" s="22">
        <v>0</v>
      </c>
      <c r="G24" s="22">
        <v>0</v>
      </c>
      <c r="H24" s="23"/>
      <c r="I24" s="22"/>
      <c r="J24" s="22"/>
      <c r="K24" s="22"/>
      <c r="L24" s="25"/>
      <c r="M24" s="25"/>
      <c r="N24" s="22"/>
      <c r="O24" s="16">
        <f t="shared" si="4"/>
        <v>55</v>
      </c>
      <c r="P24" s="24">
        <v>0</v>
      </c>
      <c r="Q24" s="192">
        <f t="shared" si="2"/>
        <v>5</v>
      </c>
    </row>
    <row r="25" spans="1:17" ht="16.5" customHeight="1">
      <c r="A25" s="129" t="s">
        <v>585</v>
      </c>
      <c r="B25" s="21" t="s">
        <v>250</v>
      </c>
      <c r="C25" s="22">
        <v>467</v>
      </c>
      <c r="D25" s="16">
        <f t="shared" si="3"/>
        <v>858</v>
      </c>
      <c r="E25" s="22">
        <v>4</v>
      </c>
      <c r="F25" s="22">
        <f>136+700</f>
        <v>836</v>
      </c>
      <c r="G25" s="22">
        <v>18</v>
      </c>
      <c r="H25" s="23"/>
      <c r="I25" s="22"/>
      <c r="J25" s="22"/>
      <c r="K25" s="22"/>
      <c r="L25" s="25"/>
      <c r="M25" s="25"/>
      <c r="N25" s="22"/>
      <c r="O25" s="16">
        <f t="shared" si="4"/>
        <v>1325</v>
      </c>
      <c r="P25" s="24">
        <v>0</v>
      </c>
      <c r="Q25" s="192">
        <f t="shared" si="2"/>
        <v>5</v>
      </c>
    </row>
    <row r="26" spans="1:17" ht="16.5" customHeight="1">
      <c r="A26" s="129" t="s">
        <v>586</v>
      </c>
      <c r="B26" s="21" t="s">
        <v>251</v>
      </c>
      <c r="C26" s="22">
        <v>1345</v>
      </c>
      <c r="D26" s="16">
        <f t="shared" si="3"/>
        <v>0</v>
      </c>
      <c r="E26" s="22">
        <v>0</v>
      </c>
      <c r="F26" s="22">
        <v>0</v>
      </c>
      <c r="G26" s="22">
        <v>0</v>
      </c>
      <c r="H26" s="23"/>
      <c r="I26" s="22"/>
      <c r="J26" s="22"/>
      <c r="K26" s="22"/>
      <c r="L26" s="25"/>
      <c r="M26" s="25"/>
      <c r="N26" s="22"/>
      <c r="O26" s="16">
        <f t="shared" si="4"/>
        <v>1345</v>
      </c>
      <c r="P26" s="24">
        <v>0</v>
      </c>
      <c r="Q26" s="192">
        <f t="shared" si="2"/>
        <v>5</v>
      </c>
    </row>
    <row r="27" spans="1:17" ht="16.5" customHeight="1">
      <c r="A27" s="129" t="s">
        <v>587</v>
      </c>
      <c r="B27" s="21" t="s">
        <v>252</v>
      </c>
      <c r="C27" s="22">
        <v>1279</v>
      </c>
      <c r="D27" s="16">
        <f t="shared" si="3"/>
        <v>20</v>
      </c>
      <c r="E27" s="22">
        <v>10</v>
      </c>
      <c r="F27" s="22">
        <v>0</v>
      </c>
      <c r="G27" s="22">
        <v>10</v>
      </c>
      <c r="H27" s="23"/>
      <c r="I27" s="22"/>
      <c r="J27" s="22"/>
      <c r="K27" s="22"/>
      <c r="L27" s="25"/>
      <c r="M27" s="25"/>
      <c r="N27" s="22"/>
      <c r="O27" s="16">
        <f t="shared" si="4"/>
        <v>1299</v>
      </c>
      <c r="P27" s="24">
        <v>0</v>
      </c>
      <c r="Q27" s="192">
        <f t="shared" si="2"/>
        <v>5</v>
      </c>
    </row>
    <row r="28" spans="1:17" ht="16.5" customHeight="1">
      <c r="A28" s="129" t="s">
        <v>588</v>
      </c>
      <c r="B28" s="21" t="s">
        <v>253</v>
      </c>
      <c r="C28" s="22">
        <v>211</v>
      </c>
      <c r="D28" s="16">
        <f t="shared" si="3"/>
        <v>200</v>
      </c>
      <c r="E28" s="22">
        <v>0</v>
      </c>
      <c r="F28" s="22">
        <v>0</v>
      </c>
      <c r="G28" s="22">
        <v>0</v>
      </c>
      <c r="H28" s="23"/>
      <c r="I28" s="22"/>
      <c r="J28" s="22">
        <v>200</v>
      </c>
      <c r="K28" s="22"/>
      <c r="L28" s="25"/>
      <c r="M28" s="25"/>
      <c r="N28" s="22"/>
      <c r="O28" s="16">
        <f t="shared" si="4"/>
        <v>411</v>
      </c>
      <c r="P28" s="24">
        <v>0</v>
      </c>
      <c r="Q28" s="192">
        <f t="shared" si="2"/>
        <v>5</v>
      </c>
    </row>
    <row r="29" spans="1:17" ht="16.5" customHeight="1">
      <c r="A29" s="129" t="s">
        <v>589</v>
      </c>
      <c r="B29" s="21" t="s">
        <v>254</v>
      </c>
      <c r="C29" s="22">
        <v>94</v>
      </c>
      <c r="D29" s="16">
        <f t="shared" si="3"/>
        <v>70</v>
      </c>
      <c r="E29" s="22">
        <v>0</v>
      </c>
      <c r="F29" s="22">
        <v>20</v>
      </c>
      <c r="G29" s="22">
        <v>50</v>
      </c>
      <c r="H29" s="23"/>
      <c r="I29" s="22"/>
      <c r="J29" s="22"/>
      <c r="K29" s="22"/>
      <c r="L29" s="25"/>
      <c r="M29" s="25"/>
      <c r="N29" s="22"/>
      <c r="O29" s="16">
        <f t="shared" si="4"/>
        <v>164</v>
      </c>
      <c r="P29" s="24">
        <v>0</v>
      </c>
      <c r="Q29" s="192">
        <f t="shared" si="2"/>
        <v>5</v>
      </c>
    </row>
    <row r="30" spans="1:17" ht="16.5" customHeight="1">
      <c r="A30" s="129" t="s">
        <v>590</v>
      </c>
      <c r="B30" s="21" t="s">
        <v>255</v>
      </c>
      <c r="C30" s="22">
        <v>0</v>
      </c>
      <c r="D30" s="16">
        <f t="shared" si="3"/>
        <v>0</v>
      </c>
      <c r="E30" s="22">
        <v>0</v>
      </c>
      <c r="F30" s="22">
        <v>0</v>
      </c>
      <c r="G30" s="22">
        <v>0</v>
      </c>
      <c r="H30" s="23"/>
      <c r="I30" s="22"/>
      <c r="J30" s="22"/>
      <c r="K30" s="22"/>
      <c r="L30" s="25"/>
      <c r="M30" s="25"/>
      <c r="N30" s="22"/>
      <c r="O30" s="16">
        <f t="shared" si="4"/>
        <v>0</v>
      </c>
      <c r="P30" s="24">
        <v>0</v>
      </c>
      <c r="Q30" s="192">
        <f t="shared" si="2"/>
        <v>5</v>
      </c>
    </row>
    <row r="31" spans="1:17" ht="16.5" customHeight="1">
      <c r="A31" s="129" t="s">
        <v>591</v>
      </c>
      <c r="B31" s="21" t="s">
        <v>256</v>
      </c>
      <c r="C31" s="22">
        <v>657</v>
      </c>
      <c r="D31" s="16">
        <f t="shared" si="3"/>
        <v>0</v>
      </c>
      <c r="E31" s="22">
        <v>0</v>
      </c>
      <c r="F31" s="22">
        <v>0</v>
      </c>
      <c r="G31" s="22">
        <v>0</v>
      </c>
      <c r="H31" s="23"/>
      <c r="I31" s="22"/>
      <c r="J31" s="22"/>
      <c r="K31" s="22"/>
      <c r="L31" s="25"/>
      <c r="M31" s="25"/>
      <c r="N31" s="22"/>
      <c r="O31" s="16">
        <f t="shared" si="4"/>
        <v>657</v>
      </c>
      <c r="P31" s="24">
        <v>0</v>
      </c>
      <c r="Q31" s="192">
        <f t="shared" si="2"/>
        <v>5</v>
      </c>
    </row>
    <row r="32" spans="1:17" ht="16.5" customHeight="1">
      <c r="A32" s="129" t="s">
        <v>859</v>
      </c>
      <c r="B32" s="21" t="s">
        <v>886</v>
      </c>
      <c r="C32" s="22">
        <v>0</v>
      </c>
      <c r="D32" s="16">
        <f t="shared" si="3"/>
        <v>0</v>
      </c>
      <c r="E32" s="22">
        <v>0</v>
      </c>
      <c r="F32" s="22">
        <v>0</v>
      </c>
      <c r="G32" s="22">
        <v>0</v>
      </c>
      <c r="H32" s="23"/>
      <c r="I32" s="22"/>
      <c r="J32" s="22"/>
      <c r="K32" s="22"/>
      <c r="L32" s="25"/>
      <c r="M32" s="25"/>
      <c r="N32" s="22"/>
      <c r="O32" s="16">
        <f t="shared" si="4"/>
        <v>0</v>
      </c>
      <c r="P32" s="24">
        <v>0</v>
      </c>
      <c r="Q32" s="192">
        <f t="shared" si="2"/>
        <v>5</v>
      </c>
    </row>
    <row r="33" spans="1:17" ht="16.5" customHeight="1">
      <c r="A33" s="129" t="s">
        <v>860</v>
      </c>
      <c r="B33" s="21" t="s">
        <v>887</v>
      </c>
      <c r="C33" s="22">
        <v>1473</v>
      </c>
      <c r="D33" s="16">
        <f t="shared" si="3"/>
        <v>123</v>
      </c>
      <c r="E33" s="22">
        <v>103</v>
      </c>
      <c r="F33" s="22">
        <v>20</v>
      </c>
      <c r="G33" s="22">
        <v>0</v>
      </c>
      <c r="H33" s="23"/>
      <c r="I33" s="22"/>
      <c r="J33" s="22"/>
      <c r="K33" s="22"/>
      <c r="L33" s="25"/>
      <c r="M33" s="25"/>
      <c r="N33" s="22"/>
      <c r="O33" s="16">
        <f t="shared" si="4"/>
        <v>1596</v>
      </c>
      <c r="P33" s="24">
        <v>0</v>
      </c>
      <c r="Q33" s="192">
        <f t="shared" si="2"/>
        <v>5</v>
      </c>
    </row>
    <row r="34" spans="1:17" ht="16.5" customHeight="1">
      <c r="A34" s="129" t="s">
        <v>592</v>
      </c>
      <c r="B34" s="21" t="s">
        <v>257</v>
      </c>
      <c r="C34" s="22">
        <v>515</v>
      </c>
      <c r="D34" s="16">
        <f t="shared" si="3"/>
        <v>3296</v>
      </c>
      <c r="E34" s="22">
        <v>100</v>
      </c>
      <c r="F34" s="22"/>
      <c r="G34" s="22">
        <v>0</v>
      </c>
      <c r="H34" s="23">
        <v>3100</v>
      </c>
      <c r="I34" s="22"/>
      <c r="J34" s="22">
        <v>96</v>
      </c>
      <c r="K34" s="22"/>
      <c r="L34" s="25"/>
      <c r="M34" s="33"/>
      <c r="N34" s="22"/>
      <c r="O34" s="16">
        <f t="shared" si="4"/>
        <v>3811</v>
      </c>
      <c r="P34" s="24">
        <v>0</v>
      </c>
      <c r="Q34" s="192">
        <f t="shared" si="2"/>
        <v>5</v>
      </c>
    </row>
    <row r="35" spans="1:17" ht="16.5" customHeight="1">
      <c r="A35" s="129" t="s">
        <v>593</v>
      </c>
      <c r="B35" s="19" t="s">
        <v>52</v>
      </c>
      <c r="C35" s="16">
        <v>0</v>
      </c>
      <c r="D35" s="16">
        <f aca="true" t="shared" si="5" ref="D35:P35">SUM(D36:D37)</f>
        <v>0</v>
      </c>
      <c r="E35" s="17">
        <f t="shared" si="5"/>
        <v>0</v>
      </c>
      <c r="F35" s="17">
        <f t="shared" si="5"/>
        <v>0</v>
      </c>
      <c r="G35" s="17">
        <f t="shared" si="5"/>
        <v>0</v>
      </c>
      <c r="H35" s="17">
        <f t="shared" si="5"/>
        <v>0</v>
      </c>
      <c r="I35" s="16">
        <f t="shared" si="5"/>
        <v>0</v>
      </c>
      <c r="J35" s="16">
        <f t="shared" si="5"/>
        <v>0</v>
      </c>
      <c r="K35" s="16">
        <f t="shared" si="5"/>
        <v>0</v>
      </c>
      <c r="L35" s="16">
        <f t="shared" si="5"/>
        <v>0</v>
      </c>
      <c r="M35" s="16">
        <f t="shared" si="5"/>
        <v>0</v>
      </c>
      <c r="N35" s="16">
        <f t="shared" si="5"/>
        <v>0</v>
      </c>
      <c r="O35" s="16">
        <f t="shared" si="5"/>
        <v>0</v>
      </c>
      <c r="P35" s="16">
        <f t="shared" si="5"/>
        <v>0</v>
      </c>
      <c r="Q35" s="192">
        <f t="shared" si="2"/>
        <v>3</v>
      </c>
    </row>
    <row r="36" spans="1:17" ht="16.5" customHeight="1">
      <c r="A36" s="129" t="s">
        <v>594</v>
      </c>
      <c r="B36" s="21" t="s">
        <v>258</v>
      </c>
      <c r="C36" s="22"/>
      <c r="D36" s="16">
        <f t="shared" si="3"/>
        <v>0</v>
      </c>
      <c r="E36" s="22">
        <v>0</v>
      </c>
      <c r="F36" s="22">
        <v>0</v>
      </c>
      <c r="G36" s="22">
        <v>0</v>
      </c>
      <c r="H36" s="30">
        <v>0</v>
      </c>
      <c r="I36" s="31">
        <v>0</v>
      </c>
      <c r="J36" s="31">
        <v>0</v>
      </c>
      <c r="K36" s="31">
        <v>0</v>
      </c>
      <c r="L36" s="32">
        <v>0</v>
      </c>
      <c r="M36" s="32">
        <v>0</v>
      </c>
      <c r="N36" s="22">
        <v>0</v>
      </c>
      <c r="O36" s="16">
        <f t="shared" si="4"/>
        <v>0</v>
      </c>
      <c r="P36" s="24">
        <v>0</v>
      </c>
      <c r="Q36" s="192">
        <f t="shared" si="2"/>
        <v>5</v>
      </c>
    </row>
    <row r="37" spans="1:17" ht="16.5" customHeight="1">
      <c r="A37" s="129" t="s">
        <v>595</v>
      </c>
      <c r="B37" s="21" t="s">
        <v>259</v>
      </c>
      <c r="C37" s="22"/>
      <c r="D37" s="16">
        <f t="shared" si="3"/>
        <v>0</v>
      </c>
      <c r="E37" s="22">
        <v>0</v>
      </c>
      <c r="F37" s="22">
        <v>0</v>
      </c>
      <c r="G37" s="22">
        <v>0</v>
      </c>
      <c r="H37" s="30">
        <v>0</v>
      </c>
      <c r="I37" s="31">
        <v>0</v>
      </c>
      <c r="J37" s="31">
        <v>0</v>
      </c>
      <c r="K37" s="31">
        <v>0</v>
      </c>
      <c r="L37" s="32">
        <v>0</v>
      </c>
      <c r="M37" s="32">
        <v>0</v>
      </c>
      <c r="N37" s="22">
        <v>0</v>
      </c>
      <c r="O37" s="16">
        <f t="shared" si="4"/>
        <v>0</v>
      </c>
      <c r="P37" s="24">
        <v>0</v>
      </c>
      <c r="Q37" s="192">
        <f t="shared" si="2"/>
        <v>5</v>
      </c>
    </row>
    <row r="38" spans="1:17" ht="16.5" customHeight="1">
      <c r="A38" s="129" t="s">
        <v>596</v>
      </c>
      <c r="B38" s="19" t="s">
        <v>53</v>
      </c>
      <c r="C38" s="16">
        <v>75</v>
      </c>
      <c r="D38" s="16">
        <f aca="true" t="shared" si="6" ref="D38:P38">SUM(D39:D40)</f>
        <v>0</v>
      </c>
      <c r="E38" s="17">
        <f t="shared" si="6"/>
        <v>0</v>
      </c>
      <c r="F38" s="17">
        <f t="shared" si="6"/>
        <v>0</v>
      </c>
      <c r="G38" s="17">
        <f t="shared" si="6"/>
        <v>0</v>
      </c>
      <c r="H38" s="17">
        <f t="shared" si="6"/>
        <v>0</v>
      </c>
      <c r="I38" s="16">
        <f t="shared" si="6"/>
        <v>0</v>
      </c>
      <c r="J38" s="16">
        <f t="shared" si="6"/>
        <v>0</v>
      </c>
      <c r="K38" s="16">
        <f t="shared" si="6"/>
        <v>0</v>
      </c>
      <c r="L38" s="16">
        <f t="shared" si="6"/>
        <v>0</v>
      </c>
      <c r="M38" s="16">
        <f t="shared" si="6"/>
        <v>0</v>
      </c>
      <c r="N38" s="16">
        <f t="shared" si="6"/>
        <v>0</v>
      </c>
      <c r="O38" s="16">
        <f t="shared" si="6"/>
        <v>75</v>
      </c>
      <c r="P38" s="16">
        <f t="shared" si="6"/>
        <v>0</v>
      </c>
      <c r="Q38" s="192">
        <f t="shared" si="2"/>
        <v>3</v>
      </c>
    </row>
    <row r="39" spans="1:17" ht="16.5" customHeight="1">
      <c r="A39" s="129" t="s">
        <v>597</v>
      </c>
      <c r="B39" s="21" t="s">
        <v>260</v>
      </c>
      <c r="C39" s="22">
        <v>75</v>
      </c>
      <c r="D39" s="16">
        <f t="shared" si="3"/>
        <v>0</v>
      </c>
      <c r="E39" s="22">
        <v>0</v>
      </c>
      <c r="F39" s="22">
        <v>0</v>
      </c>
      <c r="G39" s="22">
        <v>0</v>
      </c>
      <c r="H39" s="30"/>
      <c r="I39" s="31"/>
      <c r="J39" s="31"/>
      <c r="K39" s="31"/>
      <c r="L39" s="32"/>
      <c r="M39" s="32"/>
      <c r="N39" s="22">
        <v>0</v>
      </c>
      <c r="O39" s="16">
        <f t="shared" si="4"/>
        <v>75</v>
      </c>
      <c r="P39" s="24">
        <v>0</v>
      </c>
      <c r="Q39" s="192">
        <f t="shared" si="2"/>
        <v>5</v>
      </c>
    </row>
    <row r="40" spans="1:17" ht="16.5" customHeight="1">
      <c r="A40" s="129" t="s">
        <v>598</v>
      </c>
      <c r="B40" s="21" t="s">
        <v>261</v>
      </c>
      <c r="C40" s="22"/>
      <c r="D40" s="16">
        <f t="shared" si="3"/>
        <v>0</v>
      </c>
      <c r="E40" s="22">
        <v>0</v>
      </c>
      <c r="F40" s="22">
        <v>0</v>
      </c>
      <c r="G40" s="22">
        <v>0</v>
      </c>
      <c r="H40" s="30"/>
      <c r="I40" s="31"/>
      <c r="J40" s="31"/>
      <c r="K40" s="31"/>
      <c r="L40" s="32"/>
      <c r="M40" s="32"/>
      <c r="N40" s="22">
        <v>0</v>
      </c>
      <c r="O40" s="16">
        <f t="shared" si="4"/>
        <v>0</v>
      </c>
      <c r="P40" s="24">
        <v>0</v>
      </c>
      <c r="Q40" s="192">
        <f t="shared" si="2"/>
        <v>5</v>
      </c>
    </row>
    <row r="41" spans="1:17" ht="16.5" customHeight="1">
      <c r="A41" s="129" t="s">
        <v>599</v>
      </c>
      <c r="B41" s="19" t="s">
        <v>54</v>
      </c>
      <c r="C41" s="16">
        <v>8838</v>
      </c>
      <c r="D41" s="16">
        <f aca="true" t="shared" si="7" ref="D41:P41">SUM(D42:D52)</f>
        <v>2119</v>
      </c>
      <c r="E41" s="17">
        <f t="shared" si="7"/>
        <v>0</v>
      </c>
      <c r="F41" s="17">
        <f t="shared" si="7"/>
        <v>1734</v>
      </c>
      <c r="G41" s="17">
        <f t="shared" si="7"/>
        <v>145</v>
      </c>
      <c r="H41" s="17">
        <f t="shared" si="7"/>
        <v>0</v>
      </c>
      <c r="I41" s="16">
        <f t="shared" si="7"/>
        <v>0</v>
      </c>
      <c r="J41" s="16">
        <f t="shared" si="7"/>
        <v>240</v>
      </c>
      <c r="K41" s="16">
        <f t="shared" si="7"/>
        <v>0</v>
      </c>
      <c r="L41" s="16">
        <f t="shared" si="7"/>
        <v>0</v>
      </c>
      <c r="M41" s="16">
        <f t="shared" si="7"/>
        <v>0</v>
      </c>
      <c r="N41" s="16">
        <f t="shared" si="7"/>
        <v>0</v>
      </c>
      <c r="O41" s="16">
        <f t="shared" si="7"/>
        <v>10957</v>
      </c>
      <c r="P41" s="16">
        <f t="shared" si="7"/>
        <v>0</v>
      </c>
      <c r="Q41" s="192">
        <f t="shared" si="2"/>
        <v>3</v>
      </c>
    </row>
    <row r="42" spans="1:17" ht="16.5" customHeight="1">
      <c r="A42" s="129" t="s">
        <v>600</v>
      </c>
      <c r="B42" s="21" t="s">
        <v>888</v>
      </c>
      <c r="C42" s="22">
        <v>40</v>
      </c>
      <c r="D42" s="16">
        <f t="shared" si="3"/>
        <v>20</v>
      </c>
      <c r="E42" s="22">
        <v>0</v>
      </c>
      <c r="F42" s="22">
        <v>0</v>
      </c>
      <c r="G42" s="22">
        <v>0</v>
      </c>
      <c r="H42" s="30"/>
      <c r="I42" s="31"/>
      <c r="J42" s="31">
        <v>20</v>
      </c>
      <c r="K42" s="31"/>
      <c r="L42" s="32"/>
      <c r="M42" s="32"/>
      <c r="N42" s="22"/>
      <c r="O42" s="16">
        <f t="shared" si="4"/>
        <v>60</v>
      </c>
      <c r="P42" s="24">
        <v>0</v>
      </c>
      <c r="Q42" s="192">
        <f t="shared" si="2"/>
        <v>5</v>
      </c>
    </row>
    <row r="43" spans="1:17" ht="16.5" customHeight="1">
      <c r="A43" s="129" t="s">
        <v>601</v>
      </c>
      <c r="B43" s="21" t="s">
        <v>262</v>
      </c>
      <c r="C43" s="22">
        <v>6111</v>
      </c>
      <c r="D43" s="16">
        <f t="shared" si="3"/>
        <v>1047</v>
      </c>
      <c r="E43" s="22">
        <v>0</v>
      </c>
      <c r="F43" s="22">
        <v>902</v>
      </c>
      <c r="G43" s="22">
        <v>145</v>
      </c>
      <c r="H43" s="30"/>
      <c r="I43" s="31"/>
      <c r="J43" s="31"/>
      <c r="K43" s="31"/>
      <c r="L43" s="32"/>
      <c r="M43" s="32"/>
      <c r="N43" s="22"/>
      <c r="O43" s="16">
        <f t="shared" si="4"/>
        <v>7158</v>
      </c>
      <c r="P43" s="24">
        <v>0</v>
      </c>
      <c r="Q43" s="192">
        <f t="shared" si="2"/>
        <v>5</v>
      </c>
    </row>
    <row r="44" spans="1:17" ht="16.5" customHeight="1">
      <c r="A44" s="129" t="s">
        <v>602</v>
      </c>
      <c r="B44" s="21" t="s">
        <v>263</v>
      </c>
      <c r="C44" s="22">
        <v>2</v>
      </c>
      <c r="D44" s="16">
        <f t="shared" si="3"/>
        <v>20</v>
      </c>
      <c r="E44" s="22">
        <v>0</v>
      </c>
      <c r="F44" s="22">
        <v>0</v>
      </c>
      <c r="G44" s="22">
        <v>0</v>
      </c>
      <c r="H44" s="30"/>
      <c r="I44" s="31"/>
      <c r="J44" s="31">
        <v>20</v>
      </c>
      <c r="K44" s="31"/>
      <c r="L44" s="32"/>
      <c r="M44" s="32"/>
      <c r="N44" s="22"/>
      <c r="O44" s="16">
        <f t="shared" si="4"/>
        <v>22</v>
      </c>
      <c r="P44" s="24">
        <v>0</v>
      </c>
      <c r="Q44" s="192">
        <f t="shared" si="2"/>
        <v>5</v>
      </c>
    </row>
    <row r="45" spans="1:17" ht="16.5" customHeight="1">
      <c r="A45" s="129" t="s">
        <v>603</v>
      </c>
      <c r="B45" s="21" t="s">
        <v>264</v>
      </c>
      <c r="C45" s="22">
        <v>756</v>
      </c>
      <c r="D45" s="16">
        <f t="shared" si="3"/>
        <v>192</v>
      </c>
      <c r="E45" s="22">
        <v>0</v>
      </c>
      <c r="F45" s="22">
        <v>192</v>
      </c>
      <c r="G45" s="22">
        <v>0</v>
      </c>
      <c r="H45" s="30"/>
      <c r="I45" s="31"/>
      <c r="J45" s="31"/>
      <c r="K45" s="31"/>
      <c r="L45" s="32"/>
      <c r="M45" s="32"/>
      <c r="N45" s="22"/>
      <c r="O45" s="16">
        <f t="shared" si="4"/>
        <v>948</v>
      </c>
      <c r="P45" s="24">
        <v>0</v>
      </c>
      <c r="Q45" s="192">
        <f t="shared" si="2"/>
        <v>5</v>
      </c>
    </row>
    <row r="46" spans="1:17" ht="16.5" customHeight="1">
      <c r="A46" s="129" t="s">
        <v>604</v>
      </c>
      <c r="B46" s="21" t="s">
        <v>265</v>
      </c>
      <c r="C46" s="22">
        <v>1022</v>
      </c>
      <c r="D46" s="16">
        <f t="shared" si="3"/>
        <v>422</v>
      </c>
      <c r="E46" s="22">
        <v>0</v>
      </c>
      <c r="F46" s="22">
        <v>422</v>
      </c>
      <c r="G46" s="22">
        <v>0</v>
      </c>
      <c r="H46" s="30"/>
      <c r="I46" s="31"/>
      <c r="J46" s="31"/>
      <c r="K46" s="31"/>
      <c r="L46" s="32"/>
      <c r="M46" s="32"/>
      <c r="N46" s="22"/>
      <c r="O46" s="16">
        <f t="shared" si="4"/>
        <v>1444</v>
      </c>
      <c r="P46" s="24">
        <v>0</v>
      </c>
      <c r="Q46" s="192">
        <f t="shared" si="2"/>
        <v>5</v>
      </c>
    </row>
    <row r="47" spans="1:17" ht="16.5" customHeight="1">
      <c r="A47" s="129" t="s">
        <v>605</v>
      </c>
      <c r="B47" s="21" t="s">
        <v>266</v>
      </c>
      <c r="C47" s="22">
        <v>812</v>
      </c>
      <c r="D47" s="16">
        <f t="shared" si="3"/>
        <v>218</v>
      </c>
      <c r="E47" s="22">
        <v>0</v>
      </c>
      <c r="F47" s="22">
        <v>218</v>
      </c>
      <c r="G47" s="22">
        <v>0</v>
      </c>
      <c r="H47" s="30"/>
      <c r="I47" s="31"/>
      <c r="J47" s="31"/>
      <c r="K47" s="31"/>
      <c r="L47" s="32"/>
      <c r="M47" s="32"/>
      <c r="N47" s="22"/>
      <c r="O47" s="16">
        <f t="shared" si="4"/>
        <v>1030</v>
      </c>
      <c r="P47" s="24">
        <v>0</v>
      </c>
      <c r="Q47" s="192">
        <f t="shared" si="2"/>
        <v>5</v>
      </c>
    </row>
    <row r="48" spans="1:17" ht="16.5" customHeight="1">
      <c r="A48" s="129" t="s">
        <v>606</v>
      </c>
      <c r="B48" s="21" t="s">
        <v>267</v>
      </c>
      <c r="C48" s="22">
        <v>0</v>
      </c>
      <c r="D48" s="16">
        <f t="shared" si="3"/>
        <v>0</v>
      </c>
      <c r="E48" s="22">
        <v>0</v>
      </c>
      <c r="F48" s="22">
        <v>0</v>
      </c>
      <c r="G48" s="22">
        <v>0</v>
      </c>
      <c r="H48" s="30"/>
      <c r="I48" s="31"/>
      <c r="J48" s="31"/>
      <c r="K48" s="31"/>
      <c r="L48" s="32"/>
      <c r="M48" s="32"/>
      <c r="N48" s="22"/>
      <c r="O48" s="16">
        <f t="shared" si="4"/>
        <v>0</v>
      </c>
      <c r="P48" s="24">
        <v>0</v>
      </c>
      <c r="Q48" s="192">
        <f t="shared" si="2"/>
        <v>5</v>
      </c>
    </row>
    <row r="49" spans="1:17" ht="16.5" customHeight="1">
      <c r="A49" s="129" t="s">
        <v>607</v>
      </c>
      <c r="B49" s="81" t="s">
        <v>55</v>
      </c>
      <c r="C49" s="22">
        <v>0</v>
      </c>
      <c r="D49" s="16">
        <f t="shared" si="3"/>
        <v>200</v>
      </c>
      <c r="E49" s="22">
        <v>0</v>
      </c>
      <c r="F49" s="22">
        <v>0</v>
      </c>
      <c r="G49" s="22">
        <v>0</v>
      </c>
      <c r="H49" s="30"/>
      <c r="I49" s="31"/>
      <c r="J49" s="31">
        <v>200</v>
      </c>
      <c r="K49" s="31"/>
      <c r="L49" s="32"/>
      <c r="M49" s="32"/>
      <c r="N49" s="22"/>
      <c r="O49" s="16">
        <f t="shared" si="4"/>
        <v>200</v>
      </c>
      <c r="P49" s="24">
        <v>0</v>
      </c>
      <c r="Q49" s="192">
        <f t="shared" si="2"/>
        <v>5</v>
      </c>
    </row>
    <row r="50" spans="1:17" ht="16.5" customHeight="1">
      <c r="A50" s="129" t="s">
        <v>608</v>
      </c>
      <c r="B50" s="21" t="s">
        <v>268</v>
      </c>
      <c r="C50" s="22">
        <v>0</v>
      </c>
      <c r="D50" s="16">
        <f t="shared" si="3"/>
        <v>0</v>
      </c>
      <c r="E50" s="22">
        <v>0</v>
      </c>
      <c r="F50" s="22">
        <v>0</v>
      </c>
      <c r="G50" s="22">
        <v>0</v>
      </c>
      <c r="H50" s="30"/>
      <c r="I50" s="31"/>
      <c r="J50" s="31"/>
      <c r="K50" s="31"/>
      <c r="L50" s="32"/>
      <c r="M50" s="32"/>
      <c r="N50" s="22"/>
      <c r="O50" s="16">
        <f t="shared" si="4"/>
        <v>0</v>
      </c>
      <c r="P50" s="24">
        <v>0</v>
      </c>
      <c r="Q50" s="192">
        <f t="shared" si="2"/>
        <v>5</v>
      </c>
    </row>
    <row r="51" spans="1:17" ht="16.5" customHeight="1">
      <c r="A51" s="129" t="s">
        <v>609</v>
      </c>
      <c r="B51" s="21" t="s">
        <v>269</v>
      </c>
      <c r="C51" s="22">
        <v>0</v>
      </c>
      <c r="D51" s="16">
        <f t="shared" si="3"/>
        <v>0</v>
      </c>
      <c r="E51" s="22">
        <v>0</v>
      </c>
      <c r="F51" s="22">
        <v>0</v>
      </c>
      <c r="G51" s="22">
        <v>0</v>
      </c>
      <c r="H51" s="30"/>
      <c r="I51" s="31"/>
      <c r="J51" s="31"/>
      <c r="K51" s="31"/>
      <c r="L51" s="32"/>
      <c r="M51" s="32"/>
      <c r="N51" s="22"/>
      <c r="O51" s="16">
        <f t="shared" si="4"/>
        <v>0</v>
      </c>
      <c r="P51" s="24">
        <v>0</v>
      </c>
      <c r="Q51" s="192">
        <f t="shared" si="2"/>
        <v>5</v>
      </c>
    </row>
    <row r="52" spans="1:17" ht="16.5" customHeight="1">
      <c r="A52" s="129" t="s">
        <v>610</v>
      </c>
      <c r="B52" s="21" t="s">
        <v>270</v>
      </c>
      <c r="C52" s="22">
        <v>95</v>
      </c>
      <c r="D52" s="16">
        <f t="shared" si="3"/>
        <v>0</v>
      </c>
      <c r="E52" s="22">
        <v>0</v>
      </c>
      <c r="F52" s="22">
        <v>0</v>
      </c>
      <c r="G52" s="22">
        <v>0</v>
      </c>
      <c r="H52" s="30"/>
      <c r="I52" s="31"/>
      <c r="J52" s="31"/>
      <c r="K52" s="31"/>
      <c r="L52" s="32"/>
      <c r="M52" s="32"/>
      <c r="N52" s="22"/>
      <c r="O52" s="16">
        <f t="shared" si="4"/>
        <v>95</v>
      </c>
      <c r="P52" s="24">
        <v>0</v>
      </c>
      <c r="Q52" s="192">
        <f t="shared" si="2"/>
        <v>5</v>
      </c>
    </row>
    <row r="53" spans="1:17" ht="16.5" customHeight="1">
      <c r="A53" s="129" t="s">
        <v>611</v>
      </c>
      <c r="B53" s="19" t="s">
        <v>56</v>
      </c>
      <c r="C53" s="16">
        <v>36198</v>
      </c>
      <c r="D53" s="16">
        <f aca="true" t="shared" si="8" ref="D53:P53">SUM(D54:D63)</f>
        <v>31644</v>
      </c>
      <c r="E53" s="17">
        <f t="shared" si="8"/>
        <v>2295</v>
      </c>
      <c r="F53" s="17">
        <f t="shared" si="8"/>
        <v>18965</v>
      </c>
      <c r="G53" s="17">
        <f t="shared" si="8"/>
        <v>1359</v>
      </c>
      <c r="H53" s="17">
        <f t="shared" si="8"/>
        <v>0</v>
      </c>
      <c r="I53" s="16">
        <f t="shared" si="8"/>
        <v>0</v>
      </c>
      <c r="J53" s="16">
        <f t="shared" si="8"/>
        <v>5</v>
      </c>
      <c r="K53" s="16">
        <f t="shared" si="8"/>
        <v>9020</v>
      </c>
      <c r="L53" s="16">
        <f t="shared" si="8"/>
        <v>0</v>
      </c>
      <c r="M53" s="16">
        <f t="shared" si="8"/>
        <v>0</v>
      </c>
      <c r="N53" s="16">
        <f t="shared" si="8"/>
        <v>0</v>
      </c>
      <c r="O53" s="16">
        <f t="shared" si="8"/>
        <v>67842</v>
      </c>
      <c r="P53" s="16">
        <f t="shared" si="8"/>
        <v>0</v>
      </c>
      <c r="Q53" s="192">
        <f t="shared" si="2"/>
        <v>3</v>
      </c>
    </row>
    <row r="54" spans="1:17" ht="16.5" customHeight="1">
      <c r="A54" s="129" t="s">
        <v>612</v>
      </c>
      <c r="B54" s="21" t="s">
        <v>271</v>
      </c>
      <c r="C54" s="22">
        <v>331</v>
      </c>
      <c r="D54" s="16">
        <f t="shared" si="3"/>
        <v>0</v>
      </c>
      <c r="E54" s="22">
        <v>0</v>
      </c>
      <c r="F54" s="22">
        <v>0</v>
      </c>
      <c r="G54" s="22">
        <v>0</v>
      </c>
      <c r="H54" s="30"/>
      <c r="I54" s="31"/>
      <c r="J54" s="31"/>
      <c r="K54" s="31"/>
      <c r="L54" s="32"/>
      <c r="M54" s="32"/>
      <c r="N54" s="22">
        <v>0</v>
      </c>
      <c r="O54" s="16">
        <f t="shared" si="4"/>
        <v>331</v>
      </c>
      <c r="P54" s="24">
        <v>0</v>
      </c>
      <c r="Q54" s="192">
        <f t="shared" si="2"/>
        <v>5</v>
      </c>
    </row>
    <row r="55" spans="1:17" ht="16.5" customHeight="1">
      <c r="A55" s="129" t="s">
        <v>613</v>
      </c>
      <c r="B55" s="21" t="s">
        <v>272</v>
      </c>
      <c r="C55" s="22">
        <v>34282</v>
      </c>
      <c r="D55" s="16">
        <f t="shared" si="3"/>
        <v>31546</v>
      </c>
      <c r="E55" s="22">
        <v>2258</v>
      </c>
      <c r="F55" s="22">
        <v>18959</v>
      </c>
      <c r="G55" s="22">
        <v>1309</v>
      </c>
      <c r="H55" s="30"/>
      <c r="I55" s="31"/>
      <c r="J55" s="31"/>
      <c r="K55" s="31">
        <v>9020</v>
      </c>
      <c r="L55" s="32"/>
      <c r="M55" s="32"/>
      <c r="N55" s="22">
        <v>0</v>
      </c>
      <c r="O55" s="16">
        <f t="shared" si="4"/>
        <v>65828</v>
      </c>
      <c r="P55" s="24">
        <v>0</v>
      </c>
      <c r="Q55" s="192">
        <f t="shared" si="2"/>
        <v>5</v>
      </c>
    </row>
    <row r="56" spans="1:17" ht="16.5" customHeight="1">
      <c r="A56" s="129" t="s">
        <v>614</v>
      </c>
      <c r="B56" s="21" t="s">
        <v>273</v>
      </c>
      <c r="C56" s="22">
        <v>0</v>
      </c>
      <c r="D56" s="16">
        <f t="shared" si="3"/>
        <v>3</v>
      </c>
      <c r="E56" s="22">
        <v>37</v>
      </c>
      <c r="F56" s="22">
        <v>-34</v>
      </c>
      <c r="G56" s="22">
        <v>0</v>
      </c>
      <c r="H56" s="30"/>
      <c r="I56" s="31"/>
      <c r="J56" s="31"/>
      <c r="K56" s="31"/>
      <c r="L56" s="32"/>
      <c r="M56" s="32"/>
      <c r="N56" s="22">
        <v>0</v>
      </c>
      <c r="O56" s="16">
        <f t="shared" si="4"/>
        <v>3</v>
      </c>
      <c r="P56" s="24">
        <v>0</v>
      </c>
      <c r="Q56" s="192">
        <f t="shared" si="2"/>
        <v>5</v>
      </c>
    </row>
    <row r="57" spans="1:17" ht="16.5" customHeight="1">
      <c r="A57" s="129" t="s">
        <v>615</v>
      </c>
      <c r="B57" s="21" t="s">
        <v>274</v>
      </c>
      <c r="C57" s="22">
        <v>0</v>
      </c>
      <c r="D57" s="16">
        <f t="shared" si="3"/>
        <v>0</v>
      </c>
      <c r="E57" s="22">
        <v>0</v>
      </c>
      <c r="F57" s="22">
        <v>0</v>
      </c>
      <c r="G57" s="22">
        <v>0</v>
      </c>
      <c r="H57" s="30"/>
      <c r="I57" s="31"/>
      <c r="J57" s="31"/>
      <c r="K57" s="31"/>
      <c r="L57" s="32"/>
      <c r="M57" s="32"/>
      <c r="N57" s="22">
        <v>0</v>
      </c>
      <c r="O57" s="16">
        <f t="shared" si="4"/>
        <v>0</v>
      </c>
      <c r="P57" s="24">
        <v>0</v>
      </c>
      <c r="Q57" s="192">
        <f t="shared" si="2"/>
        <v>5</v>
      </c>
    </row>
    <row r="58" spans="1:17" ht="16.5" customHeight="1">
      <c r="A58" s="129" t="s">
        <v>616</v>
      </c>
      <c r="B58" s="21" t="s">
        <v>275</v>
      </c>
      <c r="C58" s="22">
        <v>0</v>
      </c>
      <c r="D58" s="16">
        <f t="shared" si="3"/>
        <v>0</v>
      </c>
      <c r="E58" s="22">
        <v>0</v>
      </c>
      <c r="F58" s="22">
        <v>0</v>
      </c>
      <c r="G58" s="22">
        <v>0</v>
      </c>
      <c r="H58" s="30"/>
      <c r="I58" s="31"/>
      <c r="J58" s="31"/>
      <c r="K58" s="31"/>
      <c r="L58" s="32"/>
      <c r="M58" s="32"/>
      <c r="N58" s="22">
        <v>0</v>
      </c>
      <c r="O58" s="16">
        <f t="shared" si="4"/>
        <v>0</v>
      </c>
      <c r="P58" s="24">
        <v>0</v>
      </c>
      <c r="Q58" s="192">
        <f t="shared" si="2"/>
        <v>5</v>
      </c>
    </row>
    <row r="59" spans="1:17" ht="16.5" customHeight="1">
      <c r="A59" s="129" t="s">
        <v>617</v>
      </c>
      <c r="B59" s="21" t="s">
        <v>276</v>
      </c>
      <c r="C59" s="22">
        <v>0</v>
      </c>
      <c r="D59" s="16">
        <f t="shared" si="3"/>
        <v>0</v>
      </c>
      <c r="E59" s="22">
        <v>0</v>
      </c>
      <c r="F59" s="22">
        <v>0</v>
      </c>
      <c r="G59" s="22">
        <v>0</v>
      </c>
      <c r="H59" s="30"/>
      <c r="I59" s="31"/>
      <c r="J59" s="31"/>
      <c r="K59" s="31"/>
      <c r="L59" s="32"/>
      <c r="M59" s="32"/>
      <c r="N59" s="22">
        <v>0</v>
      </c>
      <c r="O59" s="16">
        <f t="shared" si="4"/>
        <v>0</v>
      </c>
      <c r="P59" s="24">
        <v>0</v>
      </c>
      <c r="Q59" s="192">
        <f t="shared" si="2"/>
        <v>5</v>
      </c>
    </row>
    <row r="60" spans="1:17" ht="16.5" customHeight="1">
      <c r="A60" s="129" t="s">
        <v>618</v>
      </c>
      <c r="B60" s="21" t="s">
        <v>277</v>
      </c>
      <c r="C60" s="22">
        <v>65</v>
      </c>
      <c r="D60" s="16">
        <f t="shared" si="3"/>
        <v>45</v>
      </c>
      <c r="E60" s="22">
        <v>0</v>
      </c>
      <c r="F60" s="22">
        <v>40</v>
      </c>
      <c r="G60" s="22">
        <v>0</v>
      </c>
      <c r="H60" s="30"/>
      <c r="I60" s="31"/>
      <c r="J60" s="31">
        <v>5</v>
      </c>
      <c r="K60" s="31"/>
      <c r="L60" s="32"/>
      <c r="M60" s="32"/>
      <c r="N60" s="22">
        <v>0</v>
      </c>
      <c r="O60" s="16">
        <f t="shared" si="4"/>
        <v>110</v>
      </c>
      <c r="P60" s="24">
        <v>0</v>
      </c>
      <c r="Q60" s="192">
        <f t="shared" si="2"/>
        <v>5</v>
      </c>
    </row>
    <row r="61" spans="1:17" ht="16.5" customHeight="1">
      <c r="A61" s="129" t="s">
        <v>619</v>
      </c>
      <c r="B61" s="81" t="s">
        <v>57</v>
      </c>
      <c r="C61" s="22">
        <v>531</v>
      </c>
      <c r="D61" s="16">
        <f t="shared" si="3"/>
        <v>0</v>
      </c>
      <c r="E61" s="22">
        <v>0</v>
      </c>
      <c r="F61" s="22">
        <v>0</v>
      </c>
      <c r="G61" s="22">
        <v>0</v>
      </c>
      <c r="H61" s="30"/>
      <c r="I61" s="31"/>
      <c r="J61" s="31"/>
      <c r="K61" s="31"/>
      <c r="L61" s="32"/>
      <c r="M61" s="32"/>
      <c r="N61" s="22">
        <v>0</v>
      </c>
      <c r="O61" s="16">
        <f t="shared" si="4"/>
        <v>531</v>
      </c>
      <c r="P61" s="24">
        <v>0</v>
      </c>
      <c r="Q61" s="192">
        <f t="shared" si="2"/>
        <v>5</v>
      </c>
    </row>
    <row r="62" spans="1:17" ht="16.5" customHeight="1">
      <c r="A62" s="129" t="s">
        <v>620</v>
      </c>
      <c r="B62" s="21" t="s">
        <v>278</v>
      </c>
      <c r="C62" s="22">
        <v>989</v>
      </c>
      <c r="D62" s="16">
        <f t="shared" si="3"/>
        <v>50</v>
      </c>
      <c r="E62" s="22">
        <v>0</v>
      </c>
      <c r="F62" s="22">
        <v>0</v>
      </c>
      <c r="G62" s="22">
        <v>50</v>
      </c>
      <c r="H62" s="30"/>
      <c r="I62" s="33"/>
      <c r="J62" s="33"/>
      <c r="K62" s="33"/>
      <c r="L62" s="33"/>
      <c r="M62" s="33"/>
      <c r="N62" s="22"/>
      <c r="O62" s="16">
        <f t="shared" si="4"/>
        <v>1039</v>
      </c>
      <c r="P62" s="24">
        <v>0</v>
      </c>
      <c r="Q62" s="192">
        <f t="shared" si="2"/>
        <v>5</v>
      </c>
    </row>
    <row r="63" spans="1:17" ht="16.5" customHeight="1">
      <c r="A63" s="129" t="s">
        <v>621</v>
      </c>
      <c r="B63" s="21" t="s">
        <v>279</v>
      </c>
      <c r="C63" s="22"/>
      <c r="D63" s="16">
        <f t="shared" si="3"/>
        <v>0</v>
      </c>
      <c r="E63" s="22">
        <v>0</v>
      </c>
      <c r="F63" s="22">
        <v>0</v>
      </c>
      <c r="G63" s="22">
        <v>0</v>
      </c>
      <c r="H63" s="30"/>
      <c r="I63" s="33"/>
      <c r="J63" s="33"/>
      <c r="K63" s="33"/>
      <c r="L63" s="33"/>
      <c r="M63" s="33"/>
      <c r="N63" s="22">
        <v>0</v>
      </c>
      <c r="O63" s="16">
        <f t="shared" si="4"/>
        <v>0</v>
      </c>
      <c r="P63" s="24">
        <v>0</v>
      </c>
      <c r="Q63" s="192">
        <f t="shared" si="2"/>
        <v>5</v>
      </c>
    </row>
    <row r="64" spans="1:17" ht="16.5" customHeight="1">
      <c r="A64" s="129" t="s">
        <v>622</v>
      </c>
      <c r="B64" s="19" t="s">
        <v>58</v>
      </c>
      <c r="C64" s="16">
        <v>268</v>
      </c>
      <c r="D64" s="16">
        <f aca="true" t="shared" si="9" ref="D64:P64">SUM(D65:D74)</f>
        <v>795</v>
      </c>
      <c r="E64" s="17">
        <f t="shared" si="9"/>
        <v>15</v>
      </c>
      <c r="F64" s="17">
        <f t="shared" si="9"/>
        <v>0</v>
      </c>
      <c r="G64" s="17">
        <f t="shared" si="9"/>
        <v>0</v>
      </c>
      <c r="H64" s="17">
        <f t="shared" si="9"/>
        <v>0</v>
      </c>
      <c r="I64" s="16">
        <f t="shared" si="9"/>
        <v>0</v>
      </c>
      <c r="J64" s="16">
        <f t="shared" si="9"/>
        <v>780</v>
      </c>
      <c r="K64" s="16">
        <f t="shared" si="9"/>
        <v>0</v>
      </c>
      <c r="L64" s="16">
        <f t="shared" si="9"/>
        <v>0</v>
      </c>
      <c r="M64" s="16">
        <f t="shared" si="9"/>
        <v>0</v>
      </c>
      <c r="N64" s="16">
        <f t="shared" si="9"/>
        <v>0</v>
      </c>
      <c r="O64" s="16">
        <f t="shared" si="9"/>
        <v>1063</v>
      </c>
      <c r="P64" s="16">
        <f t="shared" si="9"/>
        <v>0</v>
      </c>
      <c r="Q64" s="192">
        <f t="shared" si="2"/>
        <v>3</v>
      </c>
    </row>
    <row r="65" spans="1:17" ht="16.5" customHeight="1">
      <c r="A65" s="129" t="s">
        <v>623</v>
      </c>
      <c r="B65" s="21" t="s">
        <v>280</v>
      </c>
      <c r="C65" s="22">
        <v>171</v>
      </c>
      <c r="D65" s="16">
        <f t="shared" si="3"/>
        <v>0</v>
      </c>
      <c r="E65" s="22">
        <v>0</v>
      </c>
      <c r="F65" s="22">
        <v>0</v>
      </c>
      <c r="G65" s="22">
        <v>0</v>
      </c>
      <c r="H65" s="30"/>
      <c r="I65" s="31"/>
      <c r="J65" s="31"/>
      <c r="K65" s="31"/>
      <c r="L65" s="32"/>
      <c r="M65" s="32"/>
      <c r="N65" s="22">
        <v>0</v>
      </c>
      <c r="O65" s="16">
        <f t="shared" si="4"/>
        <v>171</v>
      </c>
      <c r="P65" s="24">
        <v>0</v>
      </c>
      <c r="Q65" s="192">
        <f t="shared" si="2"/>
        <v>5</v>
      </c>
    </row>
    <row r="66" spans="1:17" ht="16.5" customHeight="1">
      <c r="A66" s="129" t="s">
        <v>624</v>
      </c>
      <c r="B66" s="21" t="s">
        <v>281</v>
      </c>
      <c r="C66" s="22">
        <v>0</v>
      </c>
      <c r="D66" s="16">
        <f t="shared" si="3"/>
        <v>65</v>
      </c>
      <c r="E66" s="22">
        <v>0</v>
      </c>
      <c r="F66" s="22">
        <v>0</v>
      </c>
      <c r="G66" s="22">
        <v>0</v>
      </c>
      <c r="H66" s="30"/>
      <c r="I66" s="31"/>
      <c r="J66" s="31">
        <v>65</v>
      </c>
      <c r="K66" s="31"/>
      <c r="L66" s="32"/>
      <c r="M66" s="32"/>
      <c r="N66" s="22">
        <v>0</v>
      </c>
      <c r="O66" s="16">
        <f t="shared" si="4"/>
        <v>65</v>
      </c>
      <c r="P66" s="24">
        <v>0</v>
      </c>
      <c r="Q66" s="192">
        <f t="shared" si="2"/>
        <v>5</v>
      </c>
    </row>
    <row r="67" spans="1:17" ht="16.5" customHeight="1">
      <c r="A67" s="129" t="s">
        <v>625</v>
      </c>
      <c r="B67" s="21" t="s">
        <v>282</v>
      </c>
      <c r="C67" s="22">
        <v>0</v>
      </c>
      <c r="D67" s="16">
        <f t="shared" si="3"/>
        <v>15</v>
      </c>
      <c r="E67" s="22">
        <v>15</v>
      </c>
      <c r="F67" s="22">
        <v>0</v>
      </c>
      <c r="G67" s="22">
        <v>0</v>
      </c>
      <c r="H67" s="30"/>
      <c r="I67" s="31"/>
      <c r="J67" s="31"/>
      <c r="K67" s="31"/>
      <c r="L67" s="32"/>
      <c r="M67" s="32"/>
      <c r="N67" s="22">
        <v>0</v>
      </c>
      <c r="O67" s="16">
        <f t="shared" si="4"/>
        <v>15</v>
      </c>
      <c r="P67" s="24">
        <v>0</v>
      </c>
      <c r="Q67" s="192">
        <f t="shared" si="2"/>
        <v>5</v>
      </c>
    </row>
    <row r="68" spans="1:17" ht="16.5" customHeight="1">
      <c r="A68" s="129" t="s">
        <v>626</v>
      </c>
      <c r="B68" s="21" t="s">
        <v>283</v>
      </c>
      <c r="C68" s="22">
        <v>0</v>
      </c>
      <c r="D68" s="16">
        <f t="shared" si="3"/>
        <v>710</v>
      </c>
      <c r="E68" s="22">
        <v>0</v>
      </c>
      <c r="F68" s="22">
        <v>0</v>
      </c>
      <c r="G68" s="22">
        <v>0</v>
      </c>
      <c r="H68" s="30"/>
      <c r="I68" s="31"/>
      <c r="J68" s="31">
        <v>710</v>
      </c>
      <c r="K68" s="31"/>
      <c r="L68" s="32"/>
      <c r="M68" s="32"/>
      <c r="N68" s="22">
        <v>0</v>
      </c>
      <c r="O68" s="16">
        <f t="shared" si="4"/>
        <v>710</v>
      </c>
      <c r="P68" s="24">
        <v>0</v>
      </c>
      <c r="Q68" s="192">
        <f t="shared" si="2"/>
        <v>5</v>
      </c>
    </row>
    <row r="69" spans="1:17" ht="16.5" customHeight="1">
      <c r="A69" s="129" t="s">
        <v>627</v>
      </c>
      <c r="B69" s="21" t="s">
        <v>284</v>
      </c>
      <c r="C69" s="22">
        <v>0</v>
      </c>
      <c r="D69" s="16">
        <f t="shared" si="3"/>
        <v>0</v>
      </c>
      <c r="E69" s="22">
        <v>0</v>
      </c>
      <c r="F69" s="22">
        <v>0</v>
      </c>
      <c r="G69" s="22">
        <v>0</v>
      </c>
      <c r="H69" s="30"/>
      <c r="I69" s="31"/>
      <c r="J69" s="31"/>
      <c r="K69" s="31"/>
      <c r="L69" s="32"/>
      <c r="M69" s="32"/>
      <c r="N69" s="22">
        <v>0</v>
      </c>
      <c r="O69" s="16">
        <f t="shared" si="4"/>
        <v>0</v>
      </c>
      <c r="P69" s="24">
        <v>0</v>
      </c>
      <c r="Q69" s="192">
        <f t="shared" si="2"/>
        <v>5</v>
      </c>
    </row>
    <row r="70" spans="1:17" ht="16.5" customHeight="1">
      <c r="A70" s="129" t="s">
        <v>628</v>
      </c>
      <c r="B70" s="21" t="s">
        <v>285</v>
      </c>
      <c r="C70" s="22">
        <v>0</v>
      </c>
      <c r="D70" s="16">
        <f t="shared" si="3"/>
        <v>0</v>
      </c>
      <c r="E70" s="22">
        <v>0</v>
      </c>
      <c r="F70" s="22">
        <v>0</v>
      </c>
      <c r="G70" s="22">
        <v>0</v>
      </c>
      <c r="H70" s="30"/>
      <c r="I70" s="31"/>
      <c r="J70" s="31"/>
      <c r="K70" s="31"/>
      <c r="L70" s="32"/>
      <c r="M70" s="32"/>
      <c r="N70" s="22">
        <v>0</v>
      </c>
      <c r="O70" s="16">
        <f t="shared" si="4"/>
        <v>0</v>
      </c>
      <c r="P70" s="24">
        <v>0</v>
      </c>
      <c r="Q70" s="192">
        <f t="shared" si="2"/>
        <v>5</v>
      </c>
    </row>
    <row r="71" spans="1:17" ht="16.5" customHeight="1">
      <c r="A71" s="129" t="s">
        <v>629</v>
      </c>
      <c r="B71" s="21" t="s">
        <v>286</v>
      </c>
      <c r="C71" s="22">
        <v>97</v>
      </c>
      <c r="D71" s="16">
        <f t="shared" si="3"/>
        <v>0</v>
      </c>
      <c r="E71" s="22">
        <v>0</v>
      </c>
      <c r="F71" s="22">
        <v>0</v>
      </c>
      <c r="G71" s="22">
        <v>0</v>
      </c>
      <c r="H71" s="30"/>
      <c r="I71" s="31"/>
      <c r="J71" s="31"/>
      <c r="K71" s="31"/>
      <c r="L71" s="32"/>
      <c r="M71" s="32"/>
      <c r="N71" s="22">
        <v>0</v>
      </c>
      <c r="O71" s="16">
        <f t="shared" si="4"/>
        <v>97</v>
      </c>
      <c r="P71" s="24">
        <v>0</v>
      </c>
      <c r="Q71" s="192">
        <f aca="true" t="shared" si="10" ref="Q71:Q134">LEN(A71)</f>
        <v>5</v>
      </c>
    </row>
    <row r="72" spans="1:17" ht="16.5" customHeight="1">
      <c r="A72" s="129" t="s">
        <v>630</v>
      </c>
      <c r="B72" s="21" t="s">
        <v>287</v>
      </c>
      <c r="C72" s="22">
        <v>0</v>
      </c>
      <c r="D72" s="16">
        <f>SUM(E72:N72)</f>
        <v>0</v>
      </c>
      <c r="E72" s="22">
        <v>0</v>
      </c>
      <c r="F72" s="22">
        <v>0</v>
      </c>
      <c r="G72" s="22">
        <v>0</v>
      </c>
      <c r="H72" s="30"/>
      <c r="I72" s="31"/>
      <c r="J72" s="31"/>
      <c r="K72" s="31"/>
      <c r="L72" s="32"/>
      <c r="M72" s="32"/>
      <c r="N72" s="22">
        <v>0</v>
      </c>
      <c r="O72" s="16">
        <f>C72+D72</f>
        <v>0</v>
      </c>
      <c r="P72" s="24">
        <v>0</v>
      </c>
      <c r="Q72" s="192">
        <f t="shared" si="10"/>
        <v>5</v>
      </c>
    </row>
    <row r="73" spans="1:17" ht="16.5" customHeight="1">
      <c r="A73" s="129" t="s">
        <v>631</v>
      </c>
      <c r="B73" s="21" t="s">
        <v>861</v>
      </c>
      <c r="C73" s="22">
        <v>0</v>
      </c>
      <c r="D73" s="16">
        <f>SUM(E73:N73)</f>
        <v>0</v>
      </c>
      <c r="E73" s="22">
        <v>0</v>
      </c>
      <c r="F73" s="22">
        <v>0</v>
      </c>
      <c r="G73" s="22">
        <v>0</v>
      </c>
      <c r="H73" s="30"/>
      <c r="I73" s="31"/>
      <c r="J73" s="31"/>
      <c r="K73" s="31"/>
      <c r="L73" s="32"/>
      <c r="M73" s="32"/>
      <c r="N73" s="22">
        <v>0</v>
      </c>
      <c r="O73" s="16">
        <f>C73+D73</f>
        <v>0</v>
      </c>
      <c r="P73" s="24">
        <v>0</v>
      </c>
      <c r="Q73" s="192">
        <f t="shared" si="10"/>
        <v>5</v>
      </c>
    </row>
    <row r="74" spans="1:17" ht="16.5" customHeight="1">
      <c r="A74" s="129" t="s">
        <v>632</v>
      </c>
      <c r="B74" s="21" t="s">
        <v>288</v>
      </c>
      <c r="C74" s="22">
        <v>0</v>
      </c>
      <c r="D74" s="16">
        <f>SUM(E74:N74)</f>
        <v>5</v>
      </c>
      <c r="E74" s="22">
        <v>0</v>
      </c>
      <c r="F74" s="22">
        <v>0</v>
      </c>
      <c r="G74" s="22">
        <v>0</v>
      </c>
      <c r="H74" s="30"/>
      <c r="I74" s="31"/>
      <c r="J74" s="31">
        <v>5</v>
      </c>
      <c r="K74" s="31"/>
      <c r="L74" s="32"/>
      <c r="M74" s="32"/>
      <c r="N74" s="22">
        <v>0</v>
      </c>
      <c r="O74" s="16">
        <f>C74+D74</f>
        <v>5</v>
      </c>
      <c r="P74" s="24">
        <v>0</v>
      </c>
      <c r="Q74" s="192">
        <f t="shared" si="10"/>
        <v>5</v>
      </c>
    </row>
    <row r="75" spans="1:17" ht="16.5" customHeight="1">
      <c r="A75" s="129" t="s">
        <v>633</v>
      </c>
      <c r="B75" s="19" t="s">
        <v>889</v>
      </c>
      <c r="C75" s="16">
        <v>2595</v>
      </c>
      <c r="D75" s="16">
        <f aca="true" t="shared" si="11" ref="D75:P75">SUM(D76:D81)</f>
        <v>2943</v>
      </c>
      <c r="E75" s="17">
        <f t="shared" si="11"/>
        <v>1163</v>
      </c>
      <c r="F75" s="17">
        <f t="shared" si="11"/>
        <v>117</v>
      </c>
      <c r="G75" s="17">
        <f t="shared" si="11"/>
        <v>1300</v>
      </c>
      <c r="H75" s="17">
        <f t="shared" si="11"/>
        <v>0</v>
      </c>
      <c r="I75" s="16">
        <f t="shared" si="11"/>
        <v>0</v>
      </c>
      <c r="J75" s="16">
        <f t="shared" si="11"/>
        <v>363</v>
      </c>
      <c r="K75" s="16">
        <f t="shared" si="11"/>
        <v>0</v>
      </c>
      <c r="L75" s="16">
        <f t="shared" si="11"/>
        <v>0</v>
      </c>
      <c r="M75" s="16">
        <f t="shared" si="11"/>
        <v>0</v>
      </c>
      <c r="N75" s="16">
        <f t="shared" si="11"/>
        <v>0</v>
      </c>
      <c r="O75" s="16">
        <f t="shared" si="11"/>
        <v>5538</v>
      </c>
      <c r="P75" s="16">
        <f t="shared" si="11"/>
        <v>0</v>
      </c>
      <c r="Q75" s="192">
        <f t="shared" si="10"/>
        <v>3</v>
      </c>
    </row>
    <row r="76" spans="1:17" ht="16.5" customHeight="1">
      <c r="A76" s="129" t="s">
        <v>634</v>
      </c>
      <c r="B76" s="21" t="s">
        <v>890</v>
      </c>
      <c r="C76" s="22">
        <v>1898</v>
      </c>
      <c r="D76" s="16">
        <f aca="true" t="shared" si="12" ref="D76:D81">SUM(E76:N76)</f>
        <v>1416</v>
      </c>
      <c r="E76" s="22">
        <v>60</v>
      </c>
      <c r="F76" s="22">
        <v>56</v>
      </c>
      <c r="G76" s="22">
        <v>1300</v>
      </c>
      <c r="H76" s="30"/>
      <c r="I76" s="31"/>
      <c r="J76" s="31"/>
      <c r="K76" s="31"/>
      <c r="L76" s="32"/>
      <c r="M76" s="32"/>
      <c r="N76" s="22">
        <v>0</v>
      </c>
      <c r="O76" s="16">
        <f aca="true" t="shared" si="13" ref="O76:O81">C76+D76</f>
        <v>3314</v>
      </c>
      <c r="P76" s="24">
        <v>0</v>
      </c>
      <c r="Q76" s="192">
        <f t="shared" si="10"/>
        <v>5</v>
      </c>
    </row>
    <row r="77" spans="1:17" ht="16.5" customHeight="1">
      <c r="A77" s="129" t="s">
        <v>635</v>
      </c>
      <c r="B77" s="21" t="s">
        <v>289</v>
      </c>
      <c r="C77" s="22">
        <v>90</v>
      </c>
      <c r="D77" s="16">
        <f t="shared" si="12"/>
        <v>500</v>
      </c>
      <c r="E77" s="22">
        <v>500</v>
      </c>
      <c r="F77" s="22">
        <v>0</v>
      </c>
      <c r="G77" s="22">
        <v>0</v>
      </c>
      <c r="H77" s="30"/>
      <c r="I77" s="31"/>
      <c r="J77" s="31"/>
      <c r="K77" s="31"/>
      <c r="L77" s="32"/>
      <c r="M77" s="32"/>
      <c r="N77" s="22">
        <v>0</v>
      </c>
      <c r="O77" s="16">
        <f t="shared" si="13"/>
        <v>590</v>
      </c>
      <c r="P77" s="24">
        <v>0</v>
      </c>
      <c r="Q77" s="192">
        <f t="shared" si="10"/>
        <v>5</v>
      </c>
    </row>
    <row r="78" spans="1:17" ht="16.5" customHeight="1">
      <c r="A78" s="129" t="s">
        <v>636</v>
      </c>
      <c r="B78" s="21" t="s">
        <v>290</v>
      </c>
      <c r="C78" s="22">
        <v>133</v>
      </c>
      <c r="D78" s="16">
        <f t="shared" si="12"/>
        <v>480</v>
      </c>
      <c r="E78" s="22">
        <v>480</v>
      </c>
      <c r="F78" s="22">
        <v>0</v>
      </c>
      <c r="G78" s="22">
        <v>0</v>
      </c>
      <c r="H78" s="30"/>
      <c r="I78" s="31"/>
      <c r="J78" s="31"/>
      <c r="K78" s="31"/>
      <c r="L78" s="32"/>
      <c r="M78" s="32"/>
      <c r="N78" s="22">
        <v>0</v>
      </c>
      <c r="O78" s="16">
        <f t="shared" si="13"/>
        <v>613</v>
      </c>
      <c r="P78" s="24">
        <v>0</v>
      </c>
      <c r="Q78" s="192">
        <f t="shared" si="10"/>
        <v>5</v>
      </c>
    </row>
    <row r="79" spans="1:17" ht="16.5" customHeight="1">
      <c r="A79" s="129" t="s">
        <v>862</v>
      </c>
      <c r="B79" s="81" t="s">
        <v>891</v>
      </c>
      <c r="C79" s="22">
        <v>15</v>
      </c>
      <c r="D79" s="16">
        <f t="shared" si="12"/>
        <v>90</v>
      </c>
      <c r="E79" s="22">
        <v>90</v>
      </c>
      <c r="F79" s="22">
        <v>0</v>
      </c>
      <c r="G79" s="22">
        <v>0</v>
      </c>
      <c r="H79" s="30"/>
      <c r="I79" s="31"/>
      <c r="J79" s="31"/>
      <c r="K79" s="31"/>
      <c r="L79" s="32"/>
      <c r="M79" s="32"/>
      <c r="N79" s="22">
        <v>0</v>
      </c>
      <c r="O79" s="16">
        <f t="shared" si="13"/>
        <v>105</v>
      </c>
      <c r="P79" s="24">
        <v>0</v>
      </c>
      <c r="Q79" s="192">
        <f t="shared" si="10"/>
        <v>5</v>
      </c>
    </row>
    <row r="80" spans="1:17" ht="16.5" customHeight="1">
      <c r="A80" s="129" t="s">
        <v>863</v>
      </c>
      <c r="B80" s="81" t="s">
        <v>892</v>
      </c>
      <c r="C80" s="22">
        <v>459</v>
      </c>
      <c r="D80" s="16">
        <f t="shared" si="12"/>
        <v>33</v>
      </c>
      <c r="E80" s="22">
        <v>33</v>
      </c>
      <c r="F80" s="22">
        <v>0</v>
      </c>
      <c r="G80" s="22">
        <v>0</v>
      </c>
      <c r="H80" s="30"/>
      <c r="I80" s="31"/>
      <c r="J80" s="31"/>
      <c r="K80" s="31"/>
      <c r="L80" s="32"/>
      <c r="M80" s="32"/>
      <c r="N80" s="22"/>
      <c r="O80" s="16">
        <f t="shared" si="13"/>
        <v>492</v>
      </c>
      <c r="P80" s="24"/>
      <c r="Q80" s="192">
        <f t="shared" si="10"/>
        <v>5</v>
      </c>
    </row>
    <row r="81" spans="1:17" ht="16.5" customHeight="1">
      <c r="A81" s="129" t="s">
        <v>637</v>
      </c>
      <c r="B81" s="21" t="s">
        <v>291</v>
      </c>
      <c r="C81" s="22">
        <v>0</v>
      </c>
      <c r="D81" s="16">
        <f t="shared" si="12"/>
        <v>424</v>
      </c>
      <c r="E81" s="22">
        <v>0</v>
      </c>
      <c r="F81" s="22">
        <v>61</v>
      </c>
      <c r="G81" s="22">
        <v>0</v>
      </c>
      <c r="H81" s="30"/>
      <c r="I81" s="31"/>
      <c r="J81" s="31">
        <v>363</v>
      </c>
      <c r="K81" s="31"/>
      <c r="L81" s="32"/>
      <c r="M81" s="32"/>
      <c r="N81" s="22"/>
      <c r="O81" s="16">
        <f t="shared" si="13"/>
        <v>424</v>
      </c>
      <c r="P81" s="24"/>
      <c r="Q81" s="192">
        <f t="shared" si="10"/>
        <v>5</v>
      </c>
    </row>
    <row r="82" spans="1:17" ht="16.5" customHeight="1">
      <c r="A82" s="129" t="s">
        <v>638</v>
      </c>
      <c r="B82" s="19" t="s">
        <v>864</v>
      </c>
      <c r="C82" s="16">
        <v>19391</v>
      </c>
      <c r="D82" s="16">
        <f aca="true" t="shared" si="14" ref="D82:P82">SUM(D83:D102)</f>
        <v>12769</v>
      </c>
      <c r="E82" s="17">
        <f t="shared" si="14"/>
        <v>1057</v>
      </c>
      <c r="F82" s="17">
        <f t="shared" si="14"/>
        <v>10420</v>
      </c>
      <c r="G82" s="17">
        <f t="shared" si="14"/>
        <v>284</v>
      </c>
      <c r="H82" s="17">
        <f t="shared" si="14"/>
        <v>0</v>
      </c>
      <c r="I82" s="16">
        <f t="shared" si="14"/>
        <v>0</v>
      </c>
      <c r="J82" s="16">
        <f t="shared" si="14"/>
        <v>1008</v>
      </c>
      <c r="K82" s="16">
        <f t="shared" si="14"/>
        <v>0</v>
      </c>
      <c r="L82" s="16">
        <f t="shared" si="14"/>
        <v>0</v>
      </c>
      <c r="M82" s="16">
        <f t="shared" si="14"/>
        <v>0</v>
      </c>
      <c r="N82" s="16">
        <f t="shared" si="14"/>
        <v>0</v>
      </c>
      <c r="O82" s="16">
        <f t="shared" si="14"/>
        <v>32160</v>
      </c>
      <c r="P82" s="16">
        <f t="shared" si="14"/>
        <v>0</v>
      </c>
      <c r="Q82" s="192">
        <f t="shared" si="10"/>
        <v>3</v>
      </c>
    </row>
    <row r="83" spans="1:17" ht="16.5" customHeight="1">
      <c r="A83" s="129" t="s">
        <v>639</v>
      </c>
      <c r="B83" s="21" t="s">
        <v>292</v>
      </c>
      <c r="C83" s="22">
        <v>1059</v>
      </c>
      <c r="D83" s="16">
        <f aca="true" t="shared" si="15" ref="D83:D102">SUM(E83:N83)</f>
        <v>828</v>
      </c>
      <c r="E83" s="22">
        <v>795</v>
      </c>
      <c r="F83" s="22">
        <v>33</v>
      </c>
      <c r="G83" s="22">
        <v>0</v>
      </c>
      <c r="H83" s="30"/>
      <c r="I83" s="31"/>
      <c r="J83" s="31"/>
      <c r="K83" s="31"/>
      <c r="L83" s="32"/>
      <c r="M83" s="32"/>
      <c r="N83" s="22"/>
      <c r="O83" s="16">
        <f aca="true" t="shared" si="16" ref="O83:O102">C83+D83</f>
        <v>1887</v>
      </c>
      <c r="P83" s="24">
        <v>0</v>
      </c>
      <c r="Q83" s="192">
        <f t="shared" si="10"/>
        <v>5</v>
      </c>
    </row>
    <row r="84" spans="1:17" ht="16.5" customHeight="1">
      <c r="A84" s="129" t="s">
        <v>640</v>
      </c>
      <c r="B84" s="21" t="s">
        <v>293</v>
      </c>
      <c r="C84" s="22">
        <v>426</v>
      </c>
      <c r="D84" s="16">
        <f t="shared" si="15"/>
        <v>297</v>
      </c>
      <c r="E84" s="22">
        <v>43</v>
      </c>
      <c r="F84" s="22">
        <v>0</v>
      </c>
      <c r="G84" s="22">
        <v>254</v>
      </c>
      <c r="H84" s="30"/>
      <c r="I84" s="31"/>
      <c r="J84" s="31"/>
      <c r="K84" s="31"/>
      <c r="L84" s="32"/>
      <c r="M84" s="32"/>
      <c r="N84" s="22"/>
      <c r="O84" s="16">
        <f t="shared" si="16"/>
        <v>723</v>
      </c>
      <c r="P84" s="24">
        <v>0</v>
      </c>
      <c r="Q84" s="192">
        <f t="shared" si="10"/>
        <v>5</v>
      </c>
    </row>
    <row r="85" spans="1:17" ht="17.25" customHeight="1">
      <c r="A85" s="129" t="s">
        <v>641</v>
      </c>
      <c r="B85" s="21" t="s">
        <v>865</v>
      </c>
      <c r="C85" s="22">
        <v>0</v>
      </c>
      <c r="D85" s="16">
        <f t="shared" si="15"/>
        <v>0</v>
      </c>
      <c r="E85" s="22">
        <v>0</v>
      </c>
      <c r="F85" s="22">
        <v>0</v>
      </c>
      <c r="G85" s="22">
        <v>0</v>
      </c>
      <c r="H85" s="30"/>
      <c r="I85" s="31"/>
      <c r="J85" s="31"/>
      <c r="K85" s="31"/>
      <c r="L85" s="32"/>
      <c r="M85" s="32"/>
      <c r="N85" s="22"/>
      <c r="O85" s="16">
        <f t="shared" si="16"/>
        <v>0</v>
      </c>
      <c r="P85" s="24">
        <v>0</v>
      </c>
      <c r="Q85" s="192">
        <f t="shared" si="10"/>
        <v>5</v>
      </c>
    </row>
    <row r="86" spans="1:17" ht="17.25" customHeight="1">
      <c r="A86" s="129" t="s">
        <v>642</v>
      </c>
      <c r="B86" s="21" t="s">
        <v>294</v>
      </c>
      <c r="C86" s="22">
        <v>4694</v>
      </c>
      <c r="D86" s="16">
        <f t="shared" si="15"/>
        <v>0</v>
      </c>
      <c r="E86" s="22">
        <v>0</v>
      </c>
      <c r="F86" s="22">
        <v>0</v>
      </c>
      <c r="G86" s="22">
        <v>0</v>
      </c>
      <c r="H86" s="30"/>
      <c r="I86" s="31"/>
      <c r="J86" s="31"/>
      <c r="K86" s="31"/>
      <c r="L86" s="32"/>
      <c r="M86" s="32"/>
      <c r="N86" s="22"/>
      <c r="O86" s="16">
        <f t="shared" si="16"/>
        <v>4694</v>
      </c>
      <c r="P86" s="24">
        <v>0</v>
      </c>
      <c r="Q86" s="192">
        <f t="shared" si="10"/>
        <v>5</v>
      </c>
    </row>
    <row r="87" spans="1:17" ht="17.25" customHeight="1">
      <c r="A87" s="129" t="s">
        <v>643</v>
      </c>
      <c r="B87" s="21" t="s">
        <v>295</v>
      </c>
      <c r="C87" s="22">
        <v>0</v>
      </c>
      <c r="D87" s="16">
        <f t="shared" si="15"/>
        <v>0</v>
      </c>
      <c r="E87" s="22">
        <v>0</v>
      </c>
      <c r="F87" s="22">
        <v>0</v>
      </c>
      <c r="G87" s="22">
        <v>0</v>
      </c>
      <c r="H87" s="30"/>
      <c r="I87" s="31"/>
      <c r="J87" s="31"/>
      <c r="K87" s="31"/>
      <c r="L87" s="32"/>
      <c r="M87" s="32"/>
      <c r="N87" s="22"/>
      <c r="O87" s="16">
        <f t="shared" si="16"/>
        <v>0</v>
      </c>
      <c r="P87" s="24">
        <v>0</v>
      </c>
      <c r="Q87" s="192">
        <f t="shared" si="10"/>
        <v>5</v>
      </c>
    </row>
    <row r="88" spans="1:17" ht="17.25" customHeight="1">
      <c r="A88" s="129" t="s">
        <v>644</v>
      </c>
      <c r="B88" s="21" t="s">
        <v>296</v>
      </c>
      <c r="C88" s="22">
        <v>475</v>
      </c>
      <c r="D88" s="16">
        <f t="shared" si="15"/>
        <v>1211</v>
      </c>
      <c r="E88" s="22">
        <v>0</v>
      </c>
      <c r="F88" s="22">
        <v>1211</v>
      </c>
      <c r="G88" s="22">
        <v>0</v>
      </c>
      <c r="H88" s="30"/>
      <c r="I88" s="31"/>
      <c r="J88" s="31"/>
      <c r="K88" s="31"/>
      <c r="L88" s="32"/>
      <c r="M88" s="32"/>
      <c r="N88" s="22"/>
      <c r="O88" s="16">
        <f t="shared" si="16"/>
        <v>1686</v>
      </c>
      <c r="P88" s="24">
        <v>0</v>
      </c>
      <c r="Q88" s="192">
        <f t="shared" si="10"/>
        <v>5</v>
      </c>
    </row>
    <row r="89" spans="1:17" ht="17.25" customHeight="1">
      <c r="A89" s="129" t="s">
        <v>645</v>
      </c>
      <c r="B89" s="21" t="s">
        <v>297</v>
      </c>
      <c r="C89" s="22">
        <v>82</v>
      </c>
      <c r="D89" s="16">
        <f t="shared" si="15"/>
        <v>1296</v>
      </c>
      <c r="E89" s="22">
        <v>0</v>
      </c>
      <c r="F89" s="22">
        <v>1296</v>
      </c>
      <c r="G89" s="22">
        <v>0</v>
      </c>
      <c r="H89" s="30"/>
      <c r="I89" s="31"/>
      <c r="J89" s="31"/>
      <c r="K89" s="31"/>
      <c r="L89" s="32"/>
      <c r="M89" s="32"/>
      <c r="N89" s="22"/>
      <c r="O89" s="16">
        <f t="shared" si="16"/>
        <v>1378</v>
      </c>
      <c r="P89" s="24"/>
      <c r="Q89" s="192">
        <f t="shared" si="10"/>
        <v>5</v>
      </c>
    </row>
    <row r="90" spans="1:17" ht="16.5" customHeight="1">
      <c r="A90" s="129" t="s">
        <v>646</v>
      </c>
      <c r="B90" s="21" t="s">
        <v>298</v>
      </c>
      <c r="C90" s="22">
        <v>43</v>
      </c>
      <c r="D90" s="16">
        <f t="shared" si="15"/>
        <v>77</v>
      </c>
      <c r="E90" s="22">
        <v>0</v>
      </c>
      <c r="F90" s="22">
        <v>16</v>
      </c>
      <c r="G90" s="22">
        <v>0</v>
      </c>
      <c r="H90" s="30"/>
      <c r="I90" s="31"/>
      <c r="J90" s="31">
        <v>61</v>
      </c>
      <c r="K90" s="31"/>
      <c r="L90" s="32"/>
      <c r="M90" s="32"/>
      <c r="N90" s="22"/>
      <c r="O90" s="16">
        <f t="shared" si="16"/>
        <v>120</v>
      </c>
      <c r="P90" s="24">
        <v>0</v>
      </c>
      <c r="Q90" s="192">
        <f t="shared" si="10"/>
        <v>5</v>
      </c>
    </row>
    <row r="91" spans="1:17" ht="16.5" customHeight="1">
      <c r="A91" s="129" t="s">
        <v>647</v>
      </c>
      <c r="B91" s="21" t="s">
        <v>299</v>
      </c>
      <c r="C91" s="22">
        <v>47</v>
      </c>
      <c r="D91" s="16">
        <f t="shared" si="15"/>
        <v>580</v>
      </c>
      <c r="E91" s="22">
        <v>0</v>
      </c>
      <c r="F91" s="22">
        <v>0</v>
      </c>
      <c r="G91" s="22">
        <v>0</v>
      </c>
      <c r="H91" s="30"/>
      <c r="I91" s="31"/>
      <c r="J91" s="31">
        <v>580</v>
      </c>
      <c r="K91" s="31"/>
      <c r="L91" s="32"/>
      <c r="M91" s="32"/>
      <c r="N91" s="22"/>
      <c r="O91" s="16">
        <f t="shared" si="16"/>
        <v>627</v>
      </c>
      <c r="P91" s="24">
        <v>0</v>
      </c>
      <c r="Q91" s="192">
        <f t="shared" si="10"/>
        <v>5</v>
      </c>
    </row>
    <row r="92" spans="1:17" ht="16.5" customHeight="1">
      <c r="A92" s="129" t="s">
        <v>648</v>
      </c>
      <c r="B92" s="21" t="s">
        <v>300</v>
      </c>
      <c r="C92" s="22">
        <v>237</v>
      </c>
      <c r="D92" s="16">
        <f t="shared" si="15"/>
        <v>560</v>
      </c>
      <c r="E92" s="22">
        <v>186</v>
      </c>
      <c r="F92" s="22">
        <v>-1</v>
      </c>
      <c r="G92" s="22">
        <v>30</v>
      </c>
      <c r="H92" s="30"/>
      <c r="I92" s="31"/>
      <c r="J92" s="31">
        <v>345</v>
      </c>
      <c r="K92" s="31"/>
      <c r="L92" s="32"/>
      <c r="M92" s="32"/>
      <c r="N92" s="22"/>
      <c r="O92" s="16">
        <f t="shared" si="16"/>
        <v>797</v>
      </c>
      <c r="P92" s="24"/>
      <c r="Q92" s="192">
        <f t="shared" si="10"/>
        <v>5</v>
      </c>
    </row>
    <row r="93" spans="1:17" ht="16.5" customHeight="1">
      <c r="A93" s="129" t="s">
        <v>649</v>
      </c>
      <c r="B93" s="21" t="s">
        <v>301</v>
      </c>
      <c r="C93" s="22">
        <v>26</v>
      </c>
      <c r="D93" s="16">
        <f t="shared" si="15"/>
        <v>0</v>
      </c>
      <c r="E93" s="22">
        <v>0</v>
      </c>
      <c r="F93" s="22">
        <v>0</v>
      </c>
      <c r="G93" s="22">
        <v>0</v>
      </c>
      <c r="H93" s="30"/>
      <c r="I93" s="31"/>
      <c r="J93" s="31"/>
      <c r="K93" s="31"/>
      <c r="L93" s="32"/>
      <c r="M93" s="32"/>
      <c r="N93" s="22"/>
      <c r="O93" s="16">
        <f t="shared" si="16"/>
        <v>26</v>
      </c>
      <c r="P93" s="24">
        <v>0</v>
      </c>
      <c r="Q93" s="192">
        <f t="shared" si="10"/>
        <v>5</v>
      </c>
    </row>
    <row r="94" spans="1:17" ht="16.5" customHeight="1">
      <c r="A94" s="129" t="s">
        <v>650</v>
      </c>
      <c r="B94" s="21" t="s">
        <v>59</v>
      </c>
      <c r="C94" s="22">
        <v>0</v>
      </c>
      <c r="D94" s="16">
        <f t="shared" si="15"/>
        <v>10216</v>
      </c>
      <c r="E94" s="22">
        <v>0</v>
      </c>
      <c r="F94" s="22">
        <f>551+4113</f>
        <v>4664</v>
      </c>
      <c r="G94" s="22">
        <v>0</v>
      </c>
      <c r="H94" s="30"/>
      <c r="I94" s="31">
        <v>5552</v>
      </c>
      <c r="J94" s="31"/>
      <c r="K94" s="31"/>
      <c r="L94" s="32"/>
      <c r="M94" s="32"/>
      <c r="N94" s="22">
        <v>0</v>
      </c>
      <c r="O94" s="16">
        <f t="shared" si="16"/>
        <v>10216</v>
      </c>
      <c r="P94" s="24">
        <v>0</v>
      </c>
      <c r="Q94" s="192">
        <f t="shared" si="10"/>
        <v>5</v>
      </c>
    </row>
    <row r="95" spans="1:17" ht="16.5" customHeight="1">
      <c r="A95" s="129" t="s">
        <v>651</v>
      </c>
      <c r="B95" s="81" t="s">
        <v>60</v>
      </c>
      <c r="C95" s="22">
        <v>2</v>
      </c>
      <c r="D95" s="16">
        <f t="shared" si="15"/>
        <v>22</v>
      </c>
      <c r="E95" s="22">
        <v>0</v>
      </c>
      <c r="F95" s="22">
        <v>0</v>
      </c>
      <c r="G95" s="22">
        <v>0</v>
      </c>
      <c r="H95" s="30"/>
      <c r="I95" s="31"/>
      <c r="J95" s="31">
        <v>22</v>
      </c>
      <c r="K95" s="31"/>
      <c r="L95" s="32"/>
      <c r="M95" s="32"/>
      <c r="N95" s="22">
        <v>0</v>
      </c>
      <c r="O95" s="16">
        <f t="shared" si="16"/>
        <v>24</v>
      </c>
      <c r="P95" s="24">
        <v>0</v>
      </c>
      <c r="Q95" s="192">
        <f t="shared" si="10"/>
        <v>5</v>
      </c>
    </row>
    <row r="96" spans="1:17" ht="16.5" customHeight="1">
      <c r="A96" s="129" t="s">
        <v>652</v>
      </c>
      <c r="B96" s="81" t="s">
        <v>866</v>
      </c>
      <c r="C96" s="22">
        <v>0</v>
      </c>
      <c r="D96" s="16">
        <f t="shared" si="15"/>
        <v>1566</v>
      </c>
      <c r="E96" s="22">
        <v>0</v>
      </c>
      <c r="F96" s="22">
        <v>1566</v>
      </c>
      <c r="G96" s="22">
        <v>0</v>
      </c>
      <c r="H96" s="30"/>
      <c r="I96" s="31"/>
      <c r="J96" s="31"/>
      <c r="K96" s="31"/>
      <c r="L96" s="32"/>
      <c r="M96" s="32"/>
      <c r="N96" s="22">
        <v>0</v>
      </c>
      <c r="O96" s="16">
        <f t="shared" si="16"/>
        <v>1566</v>
      </c>
      <c r="P96" s="24">
        <v>0</v>
      </c>
      <c r="Q96" s="192">
        <f t="shared" si="10"/>
        <v>5</v>
      </c>
    </row>
    <row r="97" spans="1:17" ht="16.5" customHeight="1">
      <c r="A97" s="129" t="s">
        <v>653</v>
      </c>
      <c r="B97" s="81" t="s">
        <v>302</v>
      </c>
      <c r="C97" s="22">
        <v>0</v>
      </c>
      <c r="D97" s="16">
        <f t="shared" si="15"/>
        <v>0</v>
      </c>
      <c r="E97" s="22">
        <v>0</v>
      </c>
      <c r="F97" s="22">
        <v>0</v>
      </c>
      <c r="G97" s="22">
        <v>0</v>
      </c>
      <c r="H97" s="30"/>
      <c r="I97" s="31"/>
      <c r="J97" s="31"/>
      <c r="K97" s="31"/>
      <c r="L97" s="32"/>
      <c r="M97" s="32"/>
      <c r="N97" s="22">
        <v>0</v>
      </c>
      <c r="O97" s="16">
        <f t="shared" si="16"/>
        <v>0</v>
      </c>
      <c r="P97" s="24"/>
      <c r="Q97" s="192">
        <f t="shared" si="10"/>
        <v>5</v>
      </c>
    </row>
    <row r="98" spans="1:17" ht="16.5" customHeight="1">
      <c r="A98" s="129" t="s">
        <v>654</v>
      </c>
      <c r="B98" s="21" t="s">
        <v>61</v>
      </c>
      <c r="C98" s="22">
        <v>5552</v>
      </c>
      <c r="D98" s="16">
        <f t="shared" si="15"/>
        <v>-5519</v>
      </c>
      <c r="E98" s="22">
        <v>33</v>
      </c>
      <c r="F98" s="22"/>
      <c r="G98" s="22">
        <v>0</v>
      </c>
      <c r="H98" s="30"/>
      <c r="I98" s="31">
        <v>-5552</v>
      </c>
      <c r="J98" s="31"/>
      <c r="K98" s="31"/>
      <c r="L98" s="32"/>
      <c r="M98" s="32"/>
      <c r="N98" s="22">
        <v>0</v>
      </c>
      <c r="O98" s="16">
        <f t="shared" si="16"/>
        <v>33</v>
      </c>
      <c r="P98" s="24">
        <v>0</v>
      </c>
      <c r="Q98" s="192">
        <f t="shared" si="10"/>
        <v>5</v>
      </c>
    </row>
    <row r="99" spans="1:17" ht="16.5" customHeight="1">
      <c r="A99" s="129" t="s">
        <v>655</v>
      </c>
      <c r="B99" s="81" t="s">
        <v>867</v>
      </c>
      <c r="C99" s="22">
        <v>6582</v>
      </c>
      <c r="D99" s="16">
        <f t="shared" si="15"/>
        <v>1100</v>
      </c>
      <c r="E99" s="22">
        <v>0</v>
      </c>
      <c r="F99" s="22">
        <v>1100</v>
      </c>
      <c r="G99" s="22">
        <v>0</v>
      </c>
      <c r="H99" s="30"/>
      <c r="I99" s="31"/>
      <c r="J99" s="31"/>
      <c r="K99" s="31"/>
      <c r="L99" s="32"/>
      <c r="M99" s="32"/>
      <c r="N99" s="22">
        <v>0</v>
      </c>
      <c r="O99" s="16">
        <f t="shared" si="16"/>
        <v>7682</v>
      </c>
      <c r="P99" s="24">
        <v>0</v>
      </c>
      <c r="Q99" s="192">
        <f t="shared" si="10"/>
        <v>5</v>
      </c>
    </row>
    <row r="100" spans="1:17" ht="16.5" customHeight="1">
      <c r="A100" s="129" t="s">
        <v>656</v>
      </c>
      <c r="B100" s="81" t="s">
        <v>868</v>
      </c>
      <c r="C100" s="22">
        <v>0</v>
      </c>
      <c r="D100" s="16">
        <f t="shared" si="15"/>
        <v>2</v>
      </c>
      <c r="E100" s="22">
        <v>0</v>
      </c>
      <c r="F100" s="22">
        <v>2</v>
      </c>
      <c r="G100" s="22">
        <v>0</v>
      </c>
      <c r="H100" s="30"/>
      <c r="I100" s="31"/>
      <c r="J100" s="31"/>
      <c r="K100" s="31"/>
      <c r="L100" s="32"/>
      <c r="M100" s="32"/>
      <c r="N100" s="22">
        <v>0</v>
      </c>
      <c r="O100" s="16">
        <f t="shared" si="16"/>
        <v>2</v>
      </c>
      <c r="P100" s="24">
        <v>0</v>
      </c>
      <c r="Q100" s="192">
        <f t="shared" si="10"/>
        <v>5</v>
      </c>
    </row>
    <row r="101" spans="1:17" ht="16.5" customHeight="1">
      <c r="A101" s="129" t="s">
        <v>869</v>
      </c>
      <c r="B101" s="81" t="s">
        <v>893</v>
      </c>
      <c r="C101" s="22">
        <v>41</v>
      </c>
      <c r="D101" s="16">
        <f t="shared" si="15"/>
        <v>105</v>
      </c>
      <c r="E101" s="22">
        <v>0</v>
      </c>
      <c r="F101" s="22">
        <v>105</v>
      </c>
      <c r="G101" s="22">
        <v>0</v>
      </c>
      <c r="H101" s="30"/>
      <c r="I101" s="31"/>
      <c r="J101" s="31"/>
      <c r="K101" s="31"/>
      <c r="L101" s="32"/>
      <c r="M101" s="32"/>
      <c r="N101" s="22">
        <v>0</v>
      </c>
      <c r="O101" s="16">
        <f t="shared" si="16"/>
        <v>146</v>
      </c>
      <c r="P101" s="24">
        <v>0</v>
      </c>
      <c r="Q101" s="192">
        <f t="shared" si="10"/>
        <v>5</v>
      </c>
    </row>
    <row r="102" spans="1:17" ht="16.5" customHeight="1">
      <c r="A102" s="129" t="s">
        <v>657</v>
      </c>
      <c r="B102" s="21" t="s">
        <v>303</v>
      </c>
      <c r="C102" s="22">
        <v>125</v>
      </c>
      <c r="D102" s="16">
        <f t="shared" si="15"/>
        <v>428</v>
      </c>
      <c r="E102" s="22">
        <v>0</v>
      </c>
      <c r="F102" s="22">
        <v>428</v>
      </c>
      <c r="G102" s="22">
        <v>0</v>
      </c>
      <c r="H102" s="30"/>
      <c r="I102" s="31"/>
      <c r="J102" s="31"/>
      <c r="K102" s="31"/>
      <c r="L102" s="32"/>
      <c r="M102" s="32"/>
      <c r="N102" s="22">
        <v>0</v>
      </c>
      <c r="O102" s="16">
        <f t="shared" si="16"/>
        <v>553</v>
      </c>
      <c r="P102" s="24">
        <v>0</v>
      </c>
      <c r="Q102" s="192">
        <f t="shared" si="10"/>
        <v>5</v>
      </c>
    </row>
    <row r="103" spans="1:17" ht="16.5" customHeight="1">
      <c r="A103" s="129" t="s">
        <v>658</v>
      </c>
      <c r="B103" s="19" t="s">
        <v>894</v>
      </c>
      <c r="C103" s="16">
        <v>31070</v>
      </c>
      <c r="D103" s="16">
        <f aca="true" t="shared" si="17" ref="D103:P103">SUM(D104:D116)</f>
        <v>10404</v>
      </c>
      <c r="E103" s="17">
        <f t="shared" si="17"/>
        <v>2831</v>
      </c>
      <c r="F103" s="17">
        <f t="shared" si="17"/>
        <v>6861</v>
      </c>
      <c r="G103" s="17">
        <f t="shared" si="17"/>
        <v>257</v>
      </c>
      <c r="H103" s="17">
        <f t="shared" si="17"/>
        <v>0</v>
      </c>
      <c r="I103" s="16">
        <f t="shared" si="17"/>
        <v>0</v>
      </c>
      <c r="J103" s="16">
        <f t="shared" si="17"/>
        <v>455</v>
      </c>
      <c r="K103" s="16">
        <f t="shared" si="17"/>
        <v>0</v>
      </c>
      <c r="L103" s="16">
        <f t="shared" si="17"/>
        <v>0</v>
      </c>
      <c r="M103" s="16">
        <f t="shared" si="17"/>
        <v>0</v>
      </c>
      <c r="N103" s="16">
        <f t="shared" si="17"/>
        <v>0</v>
      </c>
      <c r="O103" s="16">
        <f t="shared" si="17"/>
        <v>41474</v>
      </c>
      <c r="P103" s="16">
        <f t="shared" si="17"/>
        <v>0</v>
      </c>
      <c r="Q103" s="192">
        <f t="shared" si="10"/>
        <v>3</v>
      </c>
    </row>
    <row r="104" spans="1:17" ht="16.5" customHeight="1">
      <c r="A104" s="129" t="s">
        <v>659</v>
      </c>
      <c r="B104" s="21" t="s">
        <v>895</v>
      </c>
      <c r="C104" s="22">
        <v>514</v>
      </c>
      <c r="D104" s="16">
        <f aca="true" t="shared" si="18" ref="D104:D116">SUM(E104:N104)</f>
        <v>200</v>
      </c>
      <c r="E104" s="22">
        <v>0</v>
      </c>
      <c r="F104" s="22">
        <v>0</v>
      </c>
      <c r="G104" s="22">
        <v>0</v>
      </c>
      <c r="H104" s="30"/>
      <c r="I104" s="31"/>
      <c r="J104" s="31">
        <v>200</v>
      </c>
      <c r="K104" s="31"/>
      <c r="L104" s="32"/>
      <c r="M104" s="25"/>
      <c r="N104" s="22">
        <v>0</v>
      </c>
      <c r="O104" s="16">
        <f aca="true" t="shared" si="19" ref="O104:O116">C104+D104</f>
        <v>714</v>
      </c>
      <c r="P104" s="24">
        <v>0</v>
      </c>
      <c r="Q104" s="192">
        <f t="shared" si="10"/>
        <v>5</v>
      </c>
    </row>
    <row r="105" spans="1:17" ht="16.5" customHeight="1">
      <c r="A105" s="129" t="s">
        <v>660</v>
      </c>
      <c r="B105" s="21" t="s">
        <v>304</v>
      </c>
      <c r="C105" s="22">
        <v>1803</v>
      </c>
      <c r="D105" s="16">
        <f t="shared" si="18"/>
        <v>213</v>
      </c>
      <c r="E105" s="22">
        <v>0</v>
      </c>
      <c r="F105" s="22">
        <v>43</v>
      </c>
      <c r="G105" s="22">
        <v>0</v>
      </c>
      <c r="H105" s="30"/>
      <c r="I105" s="31"/>
      <c r="J105" s="31">
        <v>170</v>
      </c>
      <c r="K105" s="31"/>
      <c r="L105" s="32"/>
      <c r="M105" s="25"/>
      <c r="N105" s="22">
        <v>0</v>
      </c>
      <c r="O105" s="16">
        <f t="shared" si="19"/>
        <v>2016</v>
      </c>
      <c r="P105" s="24">
        <v>0</v>
      </c>
      <c r="Q105" s="192">
        <f t="shared" si="10"/>
        <v>5</v>
      </c>
    </row>
    <row r="106" spans="1:17" ht="16.5" customHeight="1">
      <c r="A106" s="129" t="s">
        <v>661</v>
      </c>
      <c r="B106" s="21" t="s">
        <v>305</v>
      </c>
      <c r="C106" s="22">
        <v>2716</v>
      </c>
      <c r="D106" s="16">
        <f t="shared" si="18"/>
        <v>2515</v>
      </c>
      <c r="E106" s="22">
        <v>1585</v>
      </c>
      <c r="F106" s="22">
        <v>715</v>
      </c>
      <c r="G106" s="22">
        <v>215</v>
      </c>
      <c r="H106" s="30"/>
      <c r="I106" s="31"/>
      <c r="J106" s="31"/>
      <c r="K106" s="31"/>
      <c r="L106" s="32"/>
      <c r="M106" s="25"/>
      <c r="N106" s="22">
        <v>0</v>
      </c>
      <c r="O106" s="16">
        <f t="shared" si="19"/>
        <v>5231</v>
      </c>
      <c r="P106" s="24"/>
      <c r="Q106" s="192">
        <f t="shared" si="10"/>
        <v>5</v>
      </c>
    </row>
    <row r="107" spans="1:17" ht="16.5" customHeight="1">
      <c r="A107" s="129" t="s">
        <v>662</v>
      </c>
      <c r="B107" s="21" t="s">
        <v>306</v>
      </c>
      <c r="C107" s="22">
        <v>3385</v>
      </c>
      <c r="D107" s="16">
        <f t="shared" si="18"/>
        <v>581</v>
      </c>
      <c r="E107" s="22">
        <v>51</v>
      </c>
      <c r="F107" s="22">
        <v>515</v>
      </c>
      <c r="G107" s="22">
        <v>15</v>
      </c>
      <c r="H107" s="84"/>
      <c r="I107" s="33"/>
      <c r="J107" s="33"/>
      <c r="K107" s="33"/>
      <c r="L107" s="33"/>
      <c r="M107" s="33"/>
      <c r="N107" s="33">
        <v>0</v>
      </c>
      <c r="O107" s="16">
        <f t="shared" si="19"/>
        <v>3966</v>
      </c>
      <c r="P107" s="24">
        <v>0</v>
      </c>
      <c r="Q107" s="192">
        <f t="shared" si="10"/>
        <v>5</v>
      </c>
    </row>
    <row r="108" spans="1:17" ht="16.5" customHeight="1">
      <c r="A108" s="129" t="s">
        <v>663</v>
      </c>
      <c r="B108" s="21" t="s">
        <v>307</v>
      </c>
      <c r="C108" s="22">
        <v>20</v>
      </c>
      <c r="D108" s="16">
        <f t="shared" si="18"/>
        <v>100</v>
      </c>
      <c r="E108" s="22">
        <v>0</v>
      </c>
      <c r="F108" s="22">
        <v>100</v>
      </c>
      <c r="G108" s="22">
        <v>0</v>
      </c>
      <c r="H108" s="84"/>
      <c r="I108" s="33"/>
      <c r="J108" s="33"/>
      <c r="K108" s="33"/>
      <c r="L108" s="33"/>
      <c r="M108" s="33"/>
      <c r="N108" s="33"/>
      <c r="O108" s="16">
        <f t="shared" si="19"/>
        <v>120</v>
      </c>
      <c r="P108" s="24">
        <v>0</v>
      </c>
      <c r="Q108" s="192">
        <f t="shared" si="10"/>
        <v>5</v>
      </c>
    </row>
    <row r="109" spans="1:17" ht="16.5" customHeight="1">
      <c r="A109" s="129" t="s">
        <v>664</v>
      </c>
      <c r="B109" s="21" t="s">
        <v>62</v>
      </c>
      <c r="C109" s="22">
        <v>2198</v>
      </c>
      <c r="D109" s="16">
        <f t="shared" si="18"/>
        <v>21</v>
      </c>
      <c r="E109" s="22">
        <v>-1</v>
      </c>
      <c r="F109" s="22">
        <v>0</v>
      </c>
      <c r="G109" s="22">
        <v>22</v>
      </c>
      <c r="H109" s="84"/>
      <c r="I109" s="33"/>
      <c r="J109" s="33"/>
      <c r="K109" s="33"/>
      <c r="L109" s="33"/>
      <c r="M109" s="33"/>
      <c r="N109" s="33"/>
      <c r="O109" s="16">
        <f t="shared" si="19"/>
        <v>2219</v>
      </c>
      <c r="P109" s="24"/>
      <c r="Q109" s="192">
        <f t="shared" si="10"/>
        <v>5</v>
      </c>
    </row>
    <row r="110" spans="1:17" ht="16.5" customHeight="1">
      <c r="A110" s="129" t="s">
        <v>665</v>
      </c>
      <c r="B110" s="21" t="s">
        <v>436</v>
      </c>
      <c r="C110" s="22">
        <v>2485</v>
      </c>
      <c r="D110" s="16">
        <f t="shared" si="18"/>
        <v>0</v>
      </c>
      <c r="E110" s="22">
        <v>0</v>
      </c>
      <c r="F110" s="22">
        <v>0</v>
      </c>
      <c r="G110" s="22">
        <v>0</v>
      </c>
      <c r="H110" s="84"/>
      <c r="I110" s="33"/>
      <c r="J110" s="33"/>
      <c r="K110" s="33"/>
      <c r="L110" s="33"/>
      <c r="M110" s="33"/>
      <c r="N110" s="33"/>
      <c r="O110" s="16">
        <f t="shared" si="19"/>
        <v>2485</v>
      </c>
      <c r="P110" s="24">
        <v>0</v>
      </c>
      <c r="Q110" s="192">
        <f t="shared" si="10"/>
        <v>5</v>
      </c>
    </row>
    <row r="111" spans="1:17" ht="17.25" customHeight="1">
      <c r="A111" s="129" t="s">
        <v>666</v>
      </c>
      <c r="B111" s="81" t="s">
        <v>437</v>
      </c>
      <c r="C111" s="22">
        <v>15097</v>
      </c>
      <c r="D111" s="16">
        <f t="shared" si="18"/>
        <v>3986</v>
      </c>
      <c r="E111" s="22">
        <v>0</v>
      </c>
      <c r="F111" s="22">
        <f>1343+2643</f>
        <v>3986</v>
      </c>
      <c r="G111" s="22">
        <v>0</v>
      </c>
      <c r="H111" s="84"/>
      <c r="I111" s="33"/>
      <c r="J111" s="33"/>
      <c r="K111" s="33"/>
      <c r="L111" s="33"/>
      <c r="M111" s="33"/>
      <c r="N111" s="33"/>
      <c r="O111" s="16">
        <f t="shared" si="19"/>
        <v>19083</v>
      </c>
      <c r="P111" s="24">
        <v>0</v>
      </c>
      <c r="Q111" s="192">
        <f t="shared" si="10"/>
        <v>5</v>
      </c>
    </row>
    <row r="112" spans="1:17" ht="17.25" customHeight="1">
      <c r="A112" s="129" t="s">
        <v>667</v>
      </c>
      <c r="B112" s="81" t="s">
        <v>438</v>
      </c>
      <c r="C112" s="22">
        <v>2333</v>
      </c>
      <c r="D112" s="16">
        <f t="shared" si="18"/>
        <v>907</v>
      </c>
      <c r="E112" s="22">
        <v>0</v>
      </c>
      <c r="F112" s="22">
        <v>907</v>
      </c>
      <c r="G112" s="22">
        <v>0</v>
      </c>
      <c r="H112" s="84"/>
      <c r="I112" s="33"/>
      <c r="J112" s="33"/>
      <c r="K112" s="33"/>
      <c r="L112" s="33"/>
      <c r="M112" s="33"/>
      <c r="N112" s="33"/>
      <c r="O112" s="16">
        <f t="shared" si="19"/>
        <v>3240</v>
      </c>
      <c r="P112" s="24"/>
      <c r="Q112" s="192">
        <f t="shared" si="10"/>
        <v>5</v>
      </c>
    </row>
    <row r="113" spans="1:17" ht="17.25" customHeight="1">
      <c r="A113" s="129" t="s">
        <v>668</v>
      </c>
      <c r="B113" s="81" t="s">
        <v>439</v>
      </c>
      <c r="C113" s="22">
        <v>65</v>
      </c>
      <c r="D113" s="16">
        <f t="shared" si="18"/>
        <v>98</v>
      </c>
      <c r="E113" s="22">
        <v>43</v>
      </c>
      <c r="F113" s="22">
        <v>55</v>
      </c>
      <c r="G113" s="22">
        <v>0</v>
      </c>
      <c r="H113" s="84"/>
      <c r="I113" s="33"/>
      <c r="J113" s="33"/>
      <c r="K113" s="33"/>
      <c r="L113" s="33"/>
      <c r="M113" s="33"/>
      <c r="N113" s="33"/>
      <c r="O113" s="16">
        <f t="shared" si="19"/>
        <v>163</v>
      </c>
      <c r="P113" s="34">
        <v>0</v>
      </c>
      <c r="Q113" s="192">
        <f t="shared" si="10"/>
        <v>5</v>
      </c>
    </row>
    <row r="114" spans="1:17" ht="17.25" customHeight="1">
      <c r="A114" s="129" t="s">
        <v>870</v>
      </c>
      <c r="B114" s="81" t="s">
        <v>896</v>
      </c>
      <c r="C114" s="22">
        <v>0</v>
      </c>
      <c r="D114" s="16">
        <f t="shared" si="18"/>
        <v>125</v>
      </c>
      <c r="E114" s="22">
        <v>3</v>
      </c>
      <c r="F114" s="22">
        <v>37</v>
      </c>
      <c r="G114" s="22">
        <v>0</v>
      </c>
      <c r="H114" s="84"/>
      <c r="I114" s="33"/>
      <c r="J114" s="33">
        <v>85</v>
      </c>
      <c r="K114" s="33"/>
      <c r="L114" s="33"/>
      <c r="M114" s="33"/>
      <c r="N114" s="33">
        <v>0</v>
      </c>
      <c r="O114" s="16">
        <f t="shared" si="19"/>
        <v>125</v>
      </c>
      <c r="P114" s="24">
        <v>0</v>
      </c>
      <c r="Q114" s="192">
        <f t="shared" si="10"/>
        <v>5</v>
      </c>
    </row>
    <row r="115" spans="1:17" ht="17.25" customHeight="1">
      <c r="A115" s="129" t="s">
        <v>871</v>
      </c>
      <c r="B115" s="81" t="s">
        <v>897</v>
      </c>
      <c r="C115" s="22">
        <v>0</v>
      </c>
      <c r="D115" s="16">
        <f t="shared" si="18"/>
        <v>0</v>
      </c>
      <c r="E115" s="22">
        <v>0</v>
      </c>
      <c r="F115" s="22">
        <v>0</v>
      </c>
      <c r="G115" s="22">
        <v>0</v>
      </c>
      <c r="H115" s="84"/>
      <c r="I115" s="33"/>
      <c r="J115" s="33"/>
      <c r="K115" s="33"/>
      <c r="L115" s="33"/>
      <c r="M115" s="33"/>
      <c r="N115" s="33"/>
      <c r="O115" s="16">
        <f t="shared" si="19"/>
        <v>0</v>
      </c>
      <c r="P115" s="24"/>
      <c r="Q115" s="192">
        <f t="shared" si="10"/>
        <v>5</v>
      </c>
    </row>
    <row r="116" spans="1:17" ht="16.5" customHeight="1">
      <c r="A116" s="129" t="s">
        <v>669</v>
      </c>
      <c r="B116" s="21" t="s">
        <v>898</v>
      </c>
      <c r="C116" s="22">
        <v>454</v>
      </c>
      <c r="D116" s="16">
        <f t="shared" si="18"/>
        <v>1658</v>
      </c>
      <c r="E116" s="22">
        <v>1150</v>
      </c>
      <c r="F116" s="22">
        <v>503</v>
      </c>
      <c r="G116" s="22">
        <v>5</v>
      </c>
      <c r="H116" s="30"/>
      <c r="I116" s="31"/>
      <c r="J116" s="31"/>
      <c r="K116" s="31"/>
      <c r="L116" s="32"/>
      <c r="M116" s="32"/>
      <c r="N116" s="22">
        <v>0</v>
      </c>
      <c r="O116" s="16">
        <f t="shared" si="19"/>
        <v>2112</v>
      </c>
      <c r="P116" s="24"/>
      <c r="Q116" s="192">
        <f t="shared" si="10"/>
        <v>5</v>
      </c>
    </row>
    <row r="117" spans="1:17" ht="16.5" customHeight="1">
      <c r="A117" s="129" t="s">
        <v>670</v>
      </c>
      <c r="B117" s="19" t="s">
        <v>63</v>
      </c>
      <c r="C117" s="16">
        <v>2213</v>
      </c>
      <c r="D117" s="16">
        <f aca="true" t="shared" si="20" ref="D117:P117">SUM(D118:D120,D121:D132)</f>
        <v>3267</v>
      </c>
      <c r="E117" s="17">
        <f t="shared" si="20"/>
        <v>3252</v>
      </c>
      <c r="F117" s="17">
        <f t="shared" si="20"/>
        <v>15</v>
      </c>
      <c r="G117" s="17">
        <f t="shared" si="20"/>
        <v>0</v>
      </c>
      <c r="H117" s="17">
        <f t="shared" si="20"/>
        <v>0</v>
      </c>
      <c r="I117" s="16">
        <f t="shared" si="20"/>
        <v>0</v>
      </c>
      <c r="J117" s="16">
        <f t="shared" si="20"/>
        <v>0</v>
      </c>
      <c r="K117" s="16">
        <f t="shared" si="20"/>
        <v>0</v>
      </c>
      <c r="L117" s="16">
        <f t="shared" si="20"/>
        <v>0</v>
      </c>
      <c r="M117" s="16">
        <f t="shared" si="20"/>
        <v>0</v>
      </c>
      <c r="N117" s="16">
        <f t="shared" si="20"/>
        <v>0</v>
      </c>
      <c r="O117" s="16">
        <f t="shared" si="20"/>
        <v>5480</v>
      </c>
      <c r="P117" s="16">
        <f t="shared" si="20"/>
        <v>0</v>
      </c>
      <c r="Q117" s="192">
        <f t="shared" si="10"/>
        <v>3</v>
      </c>
    </row>
    <row r="118" spans="1:17" ht="16.5" customHeight="1">
      <c r="A118" s="129" t="s">
        <v>671</v>
      </c>
      <c r="B118" s="21" t="s">
        <v>308</v>
      </c>
      <c r="C118" s="22">
        <v>326</v>
      </c>
      <c r="D118" s="16">
        <f aca="true" t="shared" si="21" ref="D118:D132">SUM(E118:N118)</f>
        <v>0</v>
      </c>
      <c r="E118" s="22">
        <v>0</v>
      </c>
      <c r="F118" s="22">
        <v>0</v>
      </c>
      <c r="G118" s="22">
        <v>0</v>
      </c>
      <c r="H118" s="30"/>
      <c r="I118" s="31"/>
      <c r="J118" s="31"/>
      <c r="K118" s="31"/>
      <c r="L118" s="32"/>
      <c r="M118" s="32"/>
      <c r="N118" s="22">
        <v>0</v>
      </c>
      <c r="O118" s="16">
        <f aca="true" t="shared" si="22" ref="O118:O132">C118+D118</f>
        <v>326</v>
      </c>
      <c r="P118" s="24">
        <v>0</v>
      </c>
      <c r="Q118" s="192">
        <f t="shared" si="10"/>
        <v>5</v>
      </c>
    </row>
    <row r="119" spans="1:17" ht="16.5" customHeight="1">
      <c r="A119" s="129" t="s">
        <v>672</v>
      </c>
      <c r="B119" s="21" t="s">
        <v>309</v>
      </c>
      <c r="C119" s="22">
        <v>0</v>
      </c>
      <c r="D119" s="16">
        <f t="shared" si="21"/>
        <v>0</v>
      </c>
      <c r="E119" s="22">
        <v>0</v>
      </c>
      <c r="F119" s="22">
        <v>0</v>
      </c>
      <c r="G119" s="22">
        <v>0</v>
      </c>
      <c r="H119" s="30"/>
      <c r="I119" s="31"/>
      <c r="J119" s="31"/>
      <c r="K119" s="31"/>
      <c r="L119" s="32"/>
      <c r="M119" s="32"/>
      <c r="N119" s="22">
        <v>0</v>
      </c>
      <c r="O119" s="16">
        <f t="shared" si="22"/>
        <v>0</v>
      </c>
      <c r="P119" s="24">
        <v>0</v>
      </c>
      <c r="Q119" s="192">
        <f t="shared" si="10"/>
        <v>5</v>
      </c>
    </row>
    <row r="120" spans="1:17" ht="16.5" customHeight="1">
      <c r="A120" s="129" t="s">
        <v>673</v>
      </c>
      <c r="B120" s="21" t="s">
        <v>310</v>
      </c>
      <c r="C120" s="22">
        <v>14</v>
      </c>
      <c r="D120" s="16">
        <f t="shared" si="21"/>
        <v>0</v>
      </c>
      <c r="E120" s="22">
        <v>0</v>
      </c>
      <c r="F120" s="22">
        <v>0</v>
      </c>
      <c r="G120" s="22">
        <v>0</v>
      </c>
      <c r="H120" s="30"/>
      <c r="I120" s="31"/>
      <c r="J120" s="31"/>
      <c r="K120" s="31"/>
      <c r="L120" s="32"/>
      <c r="M120" s="32"/>
      <c r="N120" s="22">
        <v>0</v>
      </c>
      <c r="O120" s="16">
        <f t="shared" si="22"/>
        <v>14</v>
      </c>
      <c r="P120" s="24">
        <v>0</v>
      </c>
      <c r="Q120" s="192">
        <f t="shared" si="10"/>
        <v>5</v>
      </c>
    </row>
    <row r="121" spans="1:17" s="35" customFormat="1" ht="16.5" customHeight="1">
      <c r="A121" s="129" t="s">
        <v>674</v>
      </c>
      <c r="B121" s="21" t="s">
        <v>311</v>
      </c>
      <c r="C121" s="22">
        <v>1400</v>
      </c>
      <c r="D121" s="16">
        <f t="shared" si="21"/>
        <v>3253</v>
      </c>
      <c r="E121" s="22">
        <v>3253</v>
      </c>
      <c r="F121" s="22">
        <v>0</v>
      </c>
      <c r="G121" s="22">
        <v>0</v>
      </c>
      <c r="H121" s="30"/>
      <c r="I121" s="31"/>
      <c r="J121" s="31"/>
      <c r="K121" s="31"/>
      <c r="L121" s="32"/>
      <c r="M121" s="32"/>
      <c r="N121" s="22">
        <v>0</v>
      </c>
      <c r="O121" s="16">
        <f t="shared" si="22"/>
        <v>4653</v>
      </c>
      <c r="P121" s="24">
        <v>0</v>
      </c>
      <c r="Q121" s="192">
        <f t="shared" si="10"/>
        <v>5</v>
      </c>
    </row>
    <row r="122" spans="1:17" ht="16.5" customHeight="1">
      <c r="A122" s="129" t="s">
        <v>675</v>
      </c>
      <c r="B122" s="21" t="s">
        <v>312</v>
      </c>
      <c r="C122" s="22">
        <v>32</v>
      </c>
      <c r="D122" s="16">
        <f t="shared" si="21"/>
        <v>15</v>
      </c>
      <c r="E122" s="22">
        <v>0</v>
      </c>
      <c r="F122" s="22">
        <v>15</v>
      </c>
      <c r="G122" s="22">
        <v>0</v>
      </c>
      <c r="H122" s="30"/>
      <c r="I122" s="31"/>
      <c r="J122" s="31"/>
      <c r="K122" s="31"/>
      <c r="L122" s="32"/>
      <c r="M122" s="32"/>
      <c r="N122" s="22">
        <v>0</v>
      </c>
      <c r="O122" s="16">
        <f t="shared" si="22"/>
        <v>47</v>
      </c>
      <c r="P122" s="24">
        <v>0</v>
      </c>
      <c r="Q122" s="192">
        <f t="shared" si="10"/>
        <v>5</v>
      </c>
    </row>
    <row r="123" spans="1:17" ht="16.5" customHeight="1">
      <c r="A123" s="129" t="s">
        <v>676</v>
      </c>
      <c r="B123" s="21" t="s">
        <v>313</v>
      </c>
      <c r="C123" s="22">
        <v>331</v>
      </c>
      <c r="D123" s="16">
        <f t="shared" si="21"/>
        <v>-1</v>
      </c>
      <c r="E123" s="22">
        <v>-1</v>
      </c>
      <c r="F123" s="22">
        <v>0</v>
      </c>
      <c r="G123" s="22">
        <v>0</v>
      </c>
      <c r="H123" s="30"/>
      <c r="I123" s="31"/>
      <c r="J123" s="31"/>
      <c r="K123" s="31"/>
      <c r="L123" s="32"/>
      <c r="M123" s="32"/>
      <c r="N123" s="22">
        <v>0</v>
      </c>
      <c r="O123" s="16">
        <f t="shared" si="22"/>
        <v>330</v>
      </c>
      <c r="P123" s="24">
        <v>0</v>
      </c>
      <c r="Q123" s="192">
        <f t="shared" si="10"/>
        <v>5</v>
      </c>
    </row>
    <row r="124" spans="1:17" ht="16.5" customHeight="1">
      <c r="A124" s="129" t="s">
        <v>677</v>
      </c>
      <c r="B124" s="21" t="s">
        <v>314</v>
      </c>
      <c r="C124" s="22">
        <v>0</v>
      </c>
      <c r="D124" s="16">
        <f t="shared" si="21"/>
        <v>0</v>
      </c>
      <c r="E124" s="22">
        <v>0</v>
      </c>
      <c r="F124" s="22">
        <v>0</v>
      </c>
      <c r="G124" s="22">
        <v>0</v>
      </c>
      <c r="H124" s="30"/>
      <c r="I124" s="31"/>
      <c r="J124" s="31"/>
      <c r="K124" s="31"/>
      <c r="L124" s="32"/>
      <c r="M124" s="32"/>
      <c r="N124" s="22">
        <v>0</v>
      </c>
      <c r="O124" s="16">
        <f t="shared" si="22"/>
        <v>0</v>
      </c>
      <c r="P124" s="24">
        <v>0</v>
      </c>
      <c r="Q124" s="192">
        <f t="shared" si="10"/>
        <v>5</v>
      </c>
    </row>
    <row r="125" spans="1:17" ht="16.5" customHeight="1">
      <c r="A125" s="129" t="s">
        <v>678</v>
      </c>
      <c r="B125" s="21" t="s">
        <v>315</v>
      </c>
      <c r="C125" s="22">
        <v>0</v>
      </c>
      <c r="D125" s="16">
        <f t="shared" si="21"/>
        <v>0</v>
      </c>
      <c r="E125" s="22">
        <v>0</v>
      </c>
      <c r="F125" s="22">
        <v>0</v>
      </c>
      <c r="G125" s="22">
        <v>0</v>
      </c>
      <c r="H125" s="30"/>
      <c r="I125" s="31"/>
      <c r="J125" s="31"/>
      <c r="K125" s="31"/>
      <c r="L125" s="32"/>
      <c r="M125" s="32"/>
      <c r="N125" s="22">
        <v>0</v>
      </c>
      <c r="O125" s="16">
        <f t="shared" si="22"/>
        <v>0</v>
      </c>
      <c r="P125" s="24">
        <v>0</v>
      </c>
      <c r="Q125" s="192">
        <f t="shared" si="10"/>
        <v>5</v>
      </c>
    </row>
    <row r="126" spans="1:17" ht="16.5" customHeight="1">
      <c r="A126" s="129" t="s">
        <v>679</v>
      </c>
      <c r="B126" s="21" t="s">
        <v>316</v>
      </c>
      <c r="C126" s="22"/>
      <c r="D126" s="16">
        <f t="shared" si="21"/>
        <v>0</v>
      </c>
      <c r="E126" s="22">
        <v>0</v>
      </c>
      <c r="F126" s="22">
        <v>0</v>
      </c>
      <c r="G126" s="22">
        <v>0</v>
      </c>
      <c r="H126" s="30"/>
      <c r="I126" s="31"/>
      <c r="J126" s="31"/>
      <c r="K126" s="31"/>
      <c r="L126" s="32"/>
      <c r="M126" s="32"/>
      <c r="N126" s="22">
        <v>0</v>
      </c>
      <c r="O126" s="16">
        <f t="shared" si="22"/>
        <v>0</v>
      </c>
      <c r="P126" s="24">
        <v>0</v>
      </c>
      <c r="Q126" s="192">
        <f t="shared" si="10"/>
        <v>5</v>
      </c>
    </row>
    <row r="127" spans="1:17" ht="16.5" customHeight="1">
      <c r="A127" s="129" t="s">
        <v>680</v>
      </c>
      <c r="B127" s="21" t="s">
        <v>317</v>
      </c>
      <c r="C127" s="22"/>
      <c r="D127" s="16">
        <f t="shared" si="21"/>
        <v>0</v>
      </c>
      <c r="E127" s="22">
        <v>0</v>
      </c>
      <c r="F127" s="22">
        <v>0</v>
      </c>
      <c r="G127" s="22">
        <v>0</v>
      </c>
      <c r="H127" s="30"/>
      <c r="I127" s="31"/>
      <c r="J127" s="31"/>
      <c r="K127" s="31"/>
      <c r="L127" s="32"/>
      <c r="M127" s="32"/>
      <c r="N127" s="22">
        <v>0</v>
      </c>
      <c r="O127" s="16">
        <f t="shared" si="22"/>
        <v>0</v>
      </c>
      <c r="P127" s="24">
        <v>0</v>
      </c>
      <c r="Q127" s="192">
        <f t="shared" si="10"/>
        <v>5</v>
      </c>
    </row>
    <row r="128" spans="1:17" ht="16.5" customHeight="1">
      <c r="A128" s="129" t="s">
        <v>681</v>
      </c>
      <c r="B128" s="21" t="s">
        <v>318</v>
      </c>
      <c r="C128" s="22">
        <v>110</v>
      </c>
      <c r="D128" s="16">
        <f t="shared" si="21"/>
        <v>0</v>
      </c>
      <c r="E128" s="22">
        <v>0</v>
      </c>
      <c r="F128" s="22">
        <v>0</v>
      </c>
      <c r="G128" s="22">
        <v>0</v>
      </c>
      <c r="H128" s="30"/>
      <c r="I128" s="31"/>
      <c r="J128" s="31"/>
      <c r="K128" s="31"/>
      <c r="L128" s="32"/>
      <c r="M128" s="32"/>
      <c r="N128" s="22">
        <v>0</v>
      </c>
      <c r="O128" s="16">
        <f t="shared" si="22"/>
        <v>110</v>
      </c>
      <c r="P128" s="24">
        <v>0</v>
      </c>
      <c r="Q128" s="192">
        <f t="shared" si="10"/>
        <v>5</v>
      </c>
    </row>
    <row r="129" spans="1:17" ht="16.5" customHeight="1">
      <c r="A129" s="129" t="s">
        <v>682</v>
      </c>
      <c r="B129" s="21" t="s">
        <v>319</v>
      </c>
      <c r="C129" s="22"/>
      <c r="D129" s="16">
        <f t="shared" si="21"/>
        <v>0</v>
      </c>
      <c r="E129" s="22">
        <v>0</v>
      </c>
      <c r="F129" s="22">
        <v>0</v>
      </c>
      <c r="G129" s="22">
        <v>0</v>
      </c>
      <c r="H129" s="30"/>
      <c r="I129" s="31"/>
      <c r="J129" s="31"/>
      <c r="K129" s="31"/>
      <c r="L129" s="32"/>
      <c r="M129" s="32"/>
      <c r="N129" s="22">
        <v>0</v>
      </c>
      <c r="O129" s="16">
        <f t="shared" si="22"/>
        <v>0</v>
      </c>
      <c r="P129" s="24">
        <v>0</v>
      </c>
      <c r="Q129" s="192">
        <f t="shared" si="10"/>
        <v>5</v>
      </c>
    </row>
    <row r="130" spans="1:17" ht="16.5" customHeight="1">
      <c r="A130" s="129" t="s">
        <v>683</v>
      </c>
      <c r="B130" s="81" t="s">
        <v>64</v>
      </c>
      <c r="C130" s="22"/>
      <c r="D130" s="16">
        <f t="shared" si="21"/>
        <v>0</v>
      </c>
      <c r="E130" s="22">
        <v>0</v>
      </c>
      <c r="F130" s="22">
        <v>0</v>
      </c>
      <c r="G130" s="22">
        <v>0</v>
      </c>
      <c r="H130" s="30"/>
      <c r="I130" s="31"/>
      <c r="J130" s="31"/>
      <c r="K130" s="31"/>
      <c r="L130" s="32"/>
      <c r="M130" s="32"/>
      <c r="N130" s="22">
        <v>0</v>
      </c>
      <c r="O130" s="16">
        <f t="shared" si="22"/>
        <v>0</v>
      </c>
      <c r="P130" s="24">
        <v>0</v>
      </c>
      <c r="Q130" s="192">
        <f t="shared" si="10"/>
        <v>5</v>
      </c>
    </row>
    <row r="131" spans="1:17" ht="16.5" customHeight="1">
      <c r="A131" s="129" t="s">
        <v>684</v>
      </c>
      <c r="B131" s="21" t="s">
        <v>320</v>
      </c>
      <c r="C131" s="22">
        <v>0</v>
      </c>
      <c r="D131" s="16">
        <f t="shared" si="21"/>
        <v>0</v>
      </c>
      <c r="E131" s="22">
        <v>0</v>
      </c>
      <c r="F131" s="22">
        <v>0</v>
      </c>
      <c r="G131" s="22">
        <v>0</v>
      </c>
      <c r="H131" s="30"/>
      <c r="I131" s="31"/>
      <c r="J131" s="31"/>
      <c r="K131" s="31"/>
      <c r="L131" s="32"/>
      <c r="M131" s="32"/>
      <c r="N131" s="22">
        <v>0</v>
      </c>
      <c r="O131" s="16">
        <f t="shared" si="22"/>
        <v>0</v>
      </c>
      <c r="P131" s="24">
        <v>0</v>
      </c>
      <c r="Q131" s="192">
        <f t="shared" si="10"/>
        <v>5</v>
      </c>
    </row>
    <row r="132" spans="1:17" ht="16.5" customHeight="1">
      <c r="A132" s="129" t="s">
        <v>685</v>
      </c>
      <c r="B132" s="21" t="s">
        <v>321</v>
      </c>
      <c r="C132" s="22"/>
      <c r="D132" s="16">
        <f t="shared" si="21"/>
        <v>0</v>
      </c>
      <c r="E132" s="22">
        <v>0</v>
      </c>
      <c r="F132" s="22">
        <v>0</v>
      </c>
      <c r="G132" s="22">
        <v>0</v>
      </c>
      <c r="H132" s="30"/>
      <c r="I132" s="31"/>
      <c r="J132" s="31"/>
      <c r="K132" s="31"/>
      <c r="L132" s="32"/>
      <c r="M132" s="32"/>
      <c r="N132" s="22">
        <v>0</v>
      </c>
      <c r="O132" s="16">
        <f t="shared" si="22"/>
        <v>0</v>
      </c>
      <c r="P132" s="24">
        <v>0</v>
      </c>
      <c r="Q132" s="192">
        <f t="shared" si="10"/>
        <v>5</v>
      </c>
    </row>
    <row r="133" spans="1:17" ht="16.5" customHeight="1">
      <c r="A133" s="129" t="s">
        <v>686</v>
      </c>
      <c r="B133" s="19" t="s">
        <v>65</v>
      </c>
      <c r="C133" s="16">
        <v>5743</v>
      </c>
      <c r="D133" s="16">
        <f aca="true" t="shared" si="23" ref="D133:P133">SUM(D134:D139)</f>
        <v>36460</v>
      </c>
      <c r="E133" s="17">
        <f t="shared" si="23"/>
        <v>7403</v>
      </c>
      <c r="F133" s="17">
        <f t="shared" si="23"/>
        <v>11998</v>
      </c>
      <c r="G133" s="17">
        <f t="shared" si="23"/>
        <v>46</v>
      </c>
      <c r="H133" s="17">
        <f t="shared" si="23"/>
        <v>0</v>
      </c>
      <c r="I133" s="16">
        <f t="shared" si="23"/>
        <v>0</v>
      </c>
      <c r="J133" s="16">
        <f t="shared" si="23"/>
        <v>6991</v>
      </c>
      <c r="K133" s="16">
        <f t="shared" si="23"/>
        <v>10022</v>
      </c>
      <c r="L133" s="16">
        <f t="shared" si="23"/>
        <v>0</v>
      </c>
      <c r="M133" s="16">
        <f t="shared" si="23"/>
        <v>0</v>
      </c>
      <c r="N133" s="16">
        <f t="shared" si="23"/>
        <v>0</v>
      </c>
      <c r="O133" s="16">
        <f t="shared" si="23"/>
        <v>42203</v>
      </c>
      <c r="P133" s="16">
        <f t="shared" si="23"/>
        <v>0</v>
      </c>
      <c r="Q133" s="192">
        <f t="shared" si="10"/>
        <v>3</v>
      </c>
    </row>
    <row r="134" spans="1:17" ht="16.5" customHeight="1">
      <c r="A134" s="129" t="s">
        <v>687</v>
      </c>
      <c r="B134" s="21" t="s">
        <v>322</v>
      </c>
      <c r="C134" s="22">
        <v>2511</v>
      </c>
      <c r="D134" s="16">
        <f aca="true" t="shared" si="24" ref="D134:D139">SUM(E134:N134)</f>
        <v>826</v>
      </c>
      <c r="E134" s="22">
        <v>0</v>
      </c>
      <c r="F134" s="22">
        <v>0</v>
      </c>
      <c r="G134" s="22">
        <v>0</v>
      </c>
      <c r="H134" s="30"/>
      <c r="I134" s="31"/>
      <c r="J134" s="31">
        <v>826</v>
      </c>
      <c r="K134" s="31"/>
      <c r="L134" s="32"/>
      <c r="M134" s="32"/>
      <c r="N134" s="22">
        <v>0</v>
      </c>
      <c r="O134" s="16">
        <f aca="true" t="shared" si="25" ref="O134:O139">C134+D134</f>
        <v>3337</v>
      </c>
      <c r="P134" s="24">
        <v>0</v>
      </c>
      <c r="Q134" s="192">
        <f t="shared" si="10"/>
        <v>5</v>
      </c>
    </row>
    <row r="135" spans="1:17" ht="16.5" customHeight="1">
      <c r="A135" s="129" t="s">
        <v>688</v>
      </c>
      <c r="B135" s="21" t="s">
        <v>323</v>
      </c>
      <c r="C135" s="22">
        <v>99</v>
      </c>
      <c r="D135" s="16">
        <f t="shared" si="24"/>
        <v>9</v>
      </c>
      <c r="E135" s="22">
        <v>0</v>
      </c>
      <c r="F135" s="22">
        <v>0</v>
      </c>
      <c r="G135" s="22">
        <v>0</v>
      </c>
      <c r="H135" s="30"/>
      <c r="I135" s="31"/>
      <c r="J135" s="31">
        <v>9</v>
      </c>
      <c r="K135" s="31"/>
      <c r="L135" s="32"/>
      <c r="M135" s="32"/>
      <c r="N135" s="22">
        <v>0</v>
      </c>
      <c r="O135" s="16">
        <f t="shared" si="25"/>
        <v>108</v>
      </c>
      <c r="P135" s="24">
        <v>0</v>
      </c>
      <c r="Q135" s="192">
        <f aca="true" t="shared" si="26" ref="Q135:Q198">LEN(A135)</f>
        <v>5</v>
      </c>
    </row>
    <row r="136" spans="1:17" ht="16.5" customHeight="1">
      <c r="A136" s="129" t="s">
        <v>689</v>
      </c>
      <c r="B136" s="21" t="s">
        <v>324</v>
      </c>
      <c r="C136" s="22">
        <v>330</v>
      </c>
      <c r="D136" s="16">
        <f t="shared" si="24"/>
        <v>19117</v>
      </c>
      <c r="E136" s="22">
        <v>7302</v>
      </c>
      <c r="F136" s="22">
        <v>547</v>
      </c>
      <c r="G136" s="22">
        <v>46</v>
      </c>
      <c r="H136" s="30"/>
      <c r="I136" s="31"/>
      <c r="J136" s="31">
        <v>1200</v>
      </c>
      <c r="K136" s="31">
        <f>8403+1619</f>
        <v>10022</v>
      </c>
      <c r="L136" s="32"/>
      <c r="M136" s="32"/>
      <c r="N136" s="22">
        <v>0</v>
      </c>
      <c r="O136" s="16">
        <f t="shared" si="25"/>
        <v>19447</v>
      </c>
      <c r="P136" s="24">
        <v>0</v>
      </c>
      <c r="Q136" s="192">
        <f t="shared" si="26"/>
        <v>5</v>
      </c>
    </row>
    <row r="137" spans="1:17" ht="16.5" customHeight="1">
      <c r="A137" s="129" t="s">
        <v>690</v>
      </c>
      <c r="B137" s="21" t="s">
        <v>325</v>
      </c>
      <c r="C137" s="22">
        <v>223</v>
      </c>
      <c r="D137" s="16">
        <f t="shared" si="24"/>
        <v>1412</v>
      </c>
      <c r="E137" s="22">
        <v>0</v>
      </c>
      <c r="F137" s="22">
        <v>0</v>
      </c>
      <c r="G137" s="22">
        <v>0</v>
      </c>
      <c r="H137" s="30"/>
      <c r="I137" s="31"/>
      <c r="J137" s="31">
        <v>1412</v>
      </c>
      <c r="K137" s="31"/>
      <c r="L137" s="32"/>
      <c r="M137" s="32"/>
      <c r="N137" s="22">
        <v>0</v>
      </c>
      <c r="O137" s="16">
        <f t="shared" si="25"/>
        <v>1635</v>
      </c>
      <c r="P137" s="24">
        <v>0</v>
      </c>
      <c r="Q137" s="192">
        <f t="shared" si="26"/>
        <v>5</v>
      </c>
    </row>
    <row r="138" spans="1:17" ht="16.5" customHeight="1">
      <c r="A138" s="129" t="s">
        <v>691</v>
      </c>
      <c r="B138" s="21" t="s">
        <v>326</v>
      </c>
      <c r="C138" s="22"/>
      <c r="D138" s="16">
        <f t="shared" si="24"/>
        <v>23</v>
      </c>
      <c r="E138" s="22">
        <v>0</v>
      </c>
      <c r="F138" s="22">
        <v>0</v>
      </c>
      <c r="G138" s="22">
        <v>0</v>
      </c>
      <c r="H138" s="30"/>
      <c r="I138" s="31"/>
      <c r="J138" s="31">
        <v>23</v>
      </c>
      <c r="K138" s="31"/>
      <c r="L138" s="32"/>
      <c r="M138" s="32"/>
      <c r="N138" s="22">
        <v>0</v>
      </c>
      <c r="O138" s="16">
        <f t="shared" si="25"/>
        <v>23</v>
      </c>
      <c r="P138" s="24">
        <v>0</v>
      </c>
      <c r="Q138" s="192">
        <f t="shared" si="26"/>
        <v>5</v>
      </c>
    </row>
    <row r="139" spans="1:17" ht="16.5" customHeight="1">
      <c r="A139" s="129" t="s">
        <v>692</v>
      </c>
      <c r="B139" s="21" t="s">
        <v>66</v>
      </c>
      <c r="C139" s="22">
        <v>2580</v>
      </c>
      <c r="D139" s="16">
        <f t="shared" si="24"/>
        <v>15073</v>
      </c>
      <c r="E139" s="22">
        <v>101</v>
      </c>
      <c r="F139" s="22">
        <f>13070-1619</f>
        <v>11451</v>
      </c>
      <c r="G139" s="22">
        <v>0</v>
      </c>
      <c r="H139" s="30"/>
      <c r="I139" s="31"/>
      <c r="J139" s="33">
        <v>3521</v>
      </c>
      <c r="K139" s="31"/>
      <c r="L139" s="32"/>
      <c r="M139" s="32"/>
      <c r="N139" s="22"/>
      <c r="O139" s="16">
        <f t="shared" si="25"/>
        <v>17653</v>
      </c>
      <c r="P139" s="24">
        <v>0</v>
      </c>
      <c r="Q139" s="192">
        <f t="shared" si="26"/>
        <v>5</v>
      </c>
    </row>
    <row r="140" spans="1:17" ht="16.5" customHeight="1">
      <c r="A140" s="129" t="s">
        <v>693</v>
      </c>
      <c r="B140" s="36" t="s">
        <v>67</v>
      </c>
      <c r="C140" s="16">
        <v>45130</v>
      </c>
      <c r="D140" s="16">
        <f aca="true" t="shared" si="27" ref="D140:P140">SUM(D141:D143,D145:D150)</f>
        <v>72682</v>
      </c>
      <c r="E140" s="17">
        <f t="shared" si="27"/>
        <v>38037</v>
      </c>
      <c r="F140" s="17">
        <f t="shared" si="27"/>
        <v>23335</v>
      </c>
      <c r="G140" s="17">
        <f t="shared" si="27"/>
        <v>5029</v>
      </c>
      <c r="H140" s="17">
        <f t="shared" si="27"/>
        <v>0</v>
      </c>
      <c r="I140" s="16">
        <f t="shared" si="27"/>
        <v>0</v>
      </c>
      <c r="J140" s="16">
        <f t="shared" si="27"/>
        <v>163</v>
      </c>
      <c r="K140" s="16">
        <f t="shared" si="27"/>
        <v>5855</v>
      </c>
      <c r="L140" s="16">
        <f t="shared" si="27"/>
        <v>0</v>
      </c>
      <c r="M140" s="16">
        <f t="shared" si="27"/>
        <v>0</v>
      </c>
      <c r="N140" s="16">
        <f t="shared" si="27"/>
        <v>263</v>
      </c>
      <c r="O140" s="16">
        <f t="shared" si="27"/>
        <v>117812</v>
      </c>
      <c r="P140" s="16">
        <f t="shared" si="27"/>
        <v>0</v>
      </c>
      <c r="Q140" s="192">
        <f t="shared" si="26"/>
        <v>3</v>
      </c>
    </row>
    <row r="141" spans="1:17" ht="16.5" customHeight="1">
      <c r="A141" s="130" t="s">
        <v>694</v>
      </c>
      <c r="B141" s="21" t="s">
        <v>327</v>
      </c>
      <c r="C141" s="22">
        <v>5525</v>
      </c>
      <c r="D141" s="16">
        <f aca="true" t="shared" si="28" ref="D141:D150">SUM(E141:N141)</f>
        <v>7024</v>
      </c>
      <c r="E141" s="22">
        <v>3409</v>
      </c>
      <c r="F141" s="22">
        <v>2043</v>
      </c>
      <c r="G141" s="22">
        <v>1309</v>
      </c>
      <c r="H141" s="30"/>
      <c r="I141" s="31"/>
      <c r="J141" s="31"/>
      <c r="K141" s="31"/>
      <c r="L141" s="32"/>
      <c r="M141" s="32"/>
      <c r="N141" s="22">
        <v>263</v>
      </c>
      <c r="O141" s="16">
        <f aca="true" t="shared" si="29" ref="O141:O150">C141+D141</f>
        <v>12549</v>
      </c>
      <c r="P141" s="24"/>
      <c r="Q141" s="192">
        <f t="shared" si="26"/>
        <v>5</v>
      </c>
    </row>
    <row r="142" spans="1:17" ht="16.5" customHeight="1">
      <c r="A142" s="129" t="s">
        <v>695</v>
      </c>
      <c r="B142" s="82" t="s">
        <v>899</v>
      </c>
      <c r="C142" s="22">
        <v>5657</v>
      </c>
      <c r="D142" s="16">
        <f t="shared" si="28"/>
        <v>3884</v>
      </c>
      <c r="E142" s="22">
        <v>2418</v>
      </c>
      <c r="F142" s="22">
        <v>1436</v>
      </c>
      <c r="G142" s="22">
        <v>30</v>
      </c>
      <c r="H142" s="30"/>
      <c r="I142" s="31"/>
      <c r="J142" s="31"/>
      <c r="K142" s="31"/>
      <c r="L142" s="32"/>
      <c r="M142" s="32"/>
      <c r="N142" s="22"/>
      <c r="O142" s="16">
        <f t="shared" si="29"/>
        <v>9541</v>
      </c>
      <c r="P142" s="24"/>
      <c r="Q142" s="192">
        <f t="shared" si="26"/>
        <v>5</v>
      </c>
    </row>
    <row r="143" spans="1:17" ht="16.5" customHeight="1">
      <c r="A143" s="129" t="s">
        <v>696</v>
      </c>
      <c r="B143" s="21" t="s">
        <v>328</v>
      </c>
      <c r="C143" s="22">
        <v>2627</v>
      </c>
      <c r="D143" s="16">
        <f t="shared" si="28"/>
        <v>2787</v>
      </c>
      <c r="E143" s="22">
        <v>2388</v>
      </c>
      <c r="F143" s="22">
        <v>50</v>
      </c>
      <c r="G143" s="22">
        <v>349</v>
      </c>
      <c r="H143" s="30"/>
      <c r="I143" s="31"/>
      <c r="J143" s="31"/>
      <c r="K143" s="31"/>
      <c r="L143" s="32"/>
      <c r="M143" s="32"/>
      <c r="N143" s="22"/>
      <c r="O143" s="16">
        <f t="shared" si="29"/>
        <v>5414</v>
      </c>
      <c r="P143" s="24"/>
      <c r="Q143" s="192">
        <f t="shared" si="26"/>
        <v>5</v>
      </c>
    </row>
    <row r="144" spans="1:17" ht="16.5" customHeight="1">
      <c r="A144" s="129" t="s">
        <v>697</v>
      </c>
      <c r="B144" s="21" t="s">
        <v>329</v>
      </c>
      <c r="C144" s="22">
        <v>0</v>
      </c>
      <c r="D144" s="16">
        <f t="shared" si="28"/>
        <v>0</v>
      </c>
      <c r="E144" s="22">
        <v>0</v>
      </c>
      <c r="F144" s="22">
        <v>0</v>
      </c>
      <c r="G144" s="22">
        <v>0</v>
      </c>
      <c r="H144" s="30"/>
      <c r="I144" s="31"/>
      <c r="J144" s="31"/>
      <c r="K144" s="31"/>
      <c r="L144" s="32"/>
      <c r="M144" s="32"/>
      <c r="N144" s="22"/>
      <c r="O144" s="16">
        <f t="shared" si="29"/>
        <v>0</v>
      </c>
      <c r="P144" s="24">
        <v>0</v>
      </c>
      <c r="Q144" s="192">
        <f t="shared" si="26"/>
        <v>5</v>
      </c>
    </row>
    <row r="145" spans="1:17" ht="16.5" customHeight="1">
      <c r="A145" s="129" t="s">
        <v>698</v>
      </c>
      <c r="B145" s="21" t="s">
        <v>330</v>
      </c>
      <c r="C145" s="22">
        <v>28280</v>
      </c>
      <c r="D145" s="16">
        <f t="shared" si="28"/>
        <v>38838</v>
      </c>
      <c r="E145" s="22">
        <v>3794</v>
      </c>
      <c r="F145" s="22">
        <v>15936</v>
      </c>
      <c r="G145" s="22">
        <f>12221-8968</f>
        <v>3253</v>
      </c>
      <c r="H145" s="30"/>
      <c r="I145" s="31"/>
      <c r="J145" s="31">
        <v>10000</v>
      </c>
      <c r="K145" s="31">
        <v>5855</v>
      </c>
      <c r="L145" s="32"/>
      <c r="M145" s="32"/>
      <c r="N145" s="22"/>
      <c r="O145" s="16">
        <f t="shared" si="29"/>
        <v>67118</v>
      </c>
      <c r="P145" s="24">
        <v>0</v>
      </c>
      <c r="Q145" s="192">
        <f t="shared" si="26"/>
        <v>5</v>
      </c>
    </row>
    <row r="146" spans="1:17" ht="16.5" customHeight="1">
      <c r="A146" s="129" t="s">
        <v>699</v>
      </c>
      <c r="B146" s="21" t="s">
        <v>331</v>
      </c>
      <c r="C146" s="22">
        <v>0</v>
      </c>
      <c r="D146" s="16">
        <f t="shared" si="28"/>
        <v>163</v>
      </c>
      <c r="E146" s="22">
        <v>0</v>
      </c>
      <c r="F146" s="22">
        <v>0</v>
      </c>
      <c r="G146" s="22">
        <v>0</v>
      </c>
      <c r="H146" s="30"/>
      <c r="I146" s="31"/>
      <c r="J146" s="31">
        <v>163</v>
      </c>
      <c r="K146" s="31"/>
      <c r="L146" s="32"/>
      <c r="M146" s="32"/>
      <c r="N146" s="22"/>
      <c r="O146" s="16">
        <f t="shared" si="29"/>
        <v>163</v>
      </c>
      <c r="P146" s="24">
        <v>0</v>
      </c>
      <c r="Q146" s="192">
        <f t="shared" si="26"/>
        <v>5</v>
      </c>
    </row>
    <row r="147" spans="1:17" ht="16.5" customHeight="1">
      <c r="A147" s="129" t="s">
        <v>700</v>
      </c>
      <c r="B147" s="21" t="s">
        <v>332</v>
      </c>
      <c r="C147" s="22">
        <v>2939</v>
      </c>
      <c r="D147" s="16">
        <f t="shared" si="28"/>
        <v>3958</v>
      </c>
      <c r="E147" s="22">
        <v>0</v>
      </c>
      <c r="F147" s="22">
        <v>3870</v>
      </c>
      <c r="G147" s="22">
        <v>88</v>
      </c>
      <c r="H147" s="30"/>
      <c r="I147" s="31"/>
      <c r="J147" s="31"/>
      <c r="K147" s="31"/>
      <c r="L147" s="32"/>
      <c r="M147" s="32"/>
      <c r="N147" s="22"/>
      <c r="O147" s="16">
        <f t="shared" si="29"/>
        <v>6897</v>
      </c>
      <c r="P147" s="24">
        <v>0</v>
      </c>
      <c r="Q147" s="192">
        <f t="shared" si="26"/>
        <v>5</v>
      </c>
    </row>
    <row r="148" spans="1:17" ht="16.5" customHeight="1">
      <c r="A148" s="129" t="s">
        <v>701</v>
      </c>
      <c r="B148" s="81" t="s">
        <v>440</v>
      </c>
      <c r="C148" s="22">
        <v>0</v>
      </c>
      <c r="D148" s="16">
        <f t="shared" si="28"/>
        <v>1370</v>
      </c>
      <c r="E148" s="22">
        <v>1370</v>
      </c>
      <c r="F148" s="22">
        <v>0</v>
      </c>
      <c r="G148" s="22">
        <v>0</v>
      </c>
      <c r="H148" s="30"/>
      <c r="I148" s="31"/>
      <c r="J148" s="31"/>
      <c r="K148" s="31"/>
      <c r="L148" s="32"/>
      <c r="M148" s="32"/>
      <c r="N148" s="22"/>
      <c r="O148" s="16">
        <f t="shared" si="29"/>
        <v>1370</v>
      </c>
      <c r="P148" s="24">
        <v>0</v>
      </c>
      <c r="Q148" s="192">
        <f t="shared" si="26"/>
        <v>5</v>
      </c>
    </row>
    <row r="149" spans="1:17" ht="16.5" customHeight="1">
      <c r="A149" s="129" t="s">
        <v>702</v>
      </c>
      <c r="B149" s="81" t="s">
        <v>68</v>
      </c>
      <c r="C149" s="22">
        <v>100</v>
      </c>
      <c r="D149" s="16">
        <f t="shared" si="28"/>
        <v>10</v>
      </c>
      <c r="E149" s="22">
        <v>10</v>
      </c>
      <c r="F149" s="22">
        <v>0</v>
      </c>
      <c r="G149" s="22">
        <v>0</v>
      </c>
      <c r="H149" s="30"/>
      <c r="I149" s="31"/>
      <c r="J149" s="31"/>
      <c r="K149" s="31"/>
      <c r="L149" s="32"/>
      <c r="M149" s="32"/>
      <c r="N149" s="22"/>
      <c r="O149" s="16">
        <f t="shared" si="29"/>
        <v>110</v>
      </c>
      <c r="P149" s="24">
        <v>0</v>
      </c>
      <c r="Q149" s="192">
        <f t="shared" si="26"/>
        <v>5</v>
      </c>
    </row>
    <row r="150" spans="1:17" ht="16.5" customHeight="1">
      <c r="A150" s="129" t="s">
        <v>703</v>
      </c>
      <c r="B150" s="21" t="s">
        <v>900</v>
      </c>
      <c r="C150" s="22">
        <v>2</v>
      </c>
      <c r="D150" s="16">
        <f t="shared" si="28"/>
        <v>14648</v>
      </c>
      <c r="E150" s="22">
        <v>24648</v>
      </c>
      <c r="F150" s="22">
        <v>0</v>
      </c>
      <c r="G150" s="22">
        <v>0</v>
      </c>
      <c r="H150" s="30"/>
      <c r="I150" s="31"/>
      <c r="J150" s="31">
        <v>-10000</v>
      </c>
      <c r="K150" s="31"/>
      <c r="L150" s="32"/>
      <c r="M150" s="32"/>
      <c r="N150" s="22"/>
      <c r="O150" s="16">
        <f t="shared" si="29"/>
        <v>14650</v>
      </c>
      <c r="P150" s="24">
        <v>0</v>
      </c>
      <c r="Q150" s="192">
        <f t="shared" si="26"/>
        <v>5</v>
      </c>
    </row>
    <row r="151" spans="1:17" ht="16.5" customHeight="1">
      <c r="A151" s="129" t="s">
        <v>704</v>
      </c>
      <c r="B151" s="19" t="s">
        <v>69</v>
      </c>
      <c r="C151" s="16">
        <v>1913</v>
      </c>
      <c r="D151" s="16">
        <f aca="true" t="shared" si="30" ref="D151:P151">SUM(D152:D158)</f>
        <v>2896</v>
      </c>
      <c r="E151" s="17">
        <f t="shared" si="30"/>
        <v>18</v>
      </c>
      <c r="F151" s="17">
        <f t="shared" si="30"/>
        <v>0</v>
      </c>
      <c r="G151" s="17">
        <f t="shared" si="30"/>
        <v>0</v>
      </c>
      <c r="H151" s="17">
        <f t="shared" si="30"/>
        <v>0</v>
      </c>
      <c r="I151" s="16">
        <f t="shared" si="30"/>
        <v>0</v>
      </c>
      <c r="J151" s="16">
        <f t="shared" si="30"/>
        <v>1878</v>
      </c>
      <c r="K151" s="16">
        <f t="shared" si="30"/>
        <v>1000</v>
      </c>
      <c r="L151" s="16">
        <f t="shared" si="30"/>
        <v>0</v>
      </c>
      <c r="M151" s="16">
        <f t="shared" si="30"/>
        <v>0</v>
      </c>
      <c r="N151" s="16">
        <f t="shared" si="30"/>
        <v>0</v>
      </c>
      <c r="O151" s="16">
        <f t="shared" si="30"/>
        <v>4809</v>
      </c>
      <c r="P151" s="16">
        <f t="shared" si="30"/>
        <v>0</v>
      </c>
      <c r="Q151" s="192">
        <f t="shared" si="26"/>
        <v>3</v>
      </c>
    </row>
    <row r="152" spans="1:17" ht="16.5" customHeight="1">
      <c r="A152" s="129" t="s">
        <v>705</v>
      </c>
      <c r="B152" s="21" t="s">
        <v>333</v>
      </c>
      <c r="C152" s="22">
        <v>530</v>
      </c>
      <c r="D152" s="16">
        <f aca="true" t="shared" si="31" ref="D152:D158">SUM(E152:N152)</f>
        <v>2896</v>
      </c>
      <c r="E152" s="22">
        <v>18</v>
      </c>
      <c r="F152" s="22">
        <v>0</v>
      </c>
      <c r="G152" s="22">
        <v>0</v>
      </c>
      <c r="H152" s="30"/>
      <c r="I152" s="31"/>
      <c r="J152" s="31">
        <v>1878</v>
      </c>
      <c r="K152" s="31">
        <v>1000</v>
      </c>
      <c r="L152" s="32"/>
      <c r="M152" s="32"/>
      <c r="N152" s="22"/>
      <c r="O152" s="16">
        <f aca="true" t="shared" si="32" ref="O152:O158">C152+D152</f>
        <v>3426</v>
      </c>
      <c r="P152" s="24">
        <v>0</v>
      </c>
      <c r="Q152" s="192">
        <f t="shared" si="26"/>
        <v>5</v>
      </c>
    </row>
    <row r="153" spans="1:17" ht="16.5" customHeight="1">
      <c r="A153" s="129" t="s">
        <v>706</v>
      </c>
      <c r="B153" s="21" t="s">
        <v>334</v>
      </c>
      <c r="C153" s="22">
        <v>0</v>
      </c>
      <c r="D153" s="16">
        <f t="shared" si="31"/>
        <v>0</v>
      </c>
      <c r="E153" s="22">
        <v>0</v>
      </c>
      <c r="F153" s="22">
        <v>0</v>
      </c>
      <c r="G153" s="22">
        <v>0</v>
      </c>
      <c r="H153" s="30"/>
      <c r="I153" s="31"/>
      <c r="J153" s="31"/>
      <c r="K153" s="31"/>
      <c r="L153" s="32"/>
      <c r="M153" s="32"/>
      <c r="N153" s="22"/>
      <c r="O153" s="16">
        <f t="shared" si="32"/>
        <v>0</v>
      </c>
      <c r="P153" s="24">
        <v>0</v>
      </c>
      <c r="Q153" s="192">
        <f t="shared" si="26"/>
        <v>5</v>
      </c>
    </row>
    <row r="154" spans="1:17" ht="16.5" customHeight="1">
      <c r="A154" s="129" t="s">
        <v>707</v>
      </c>
      <c r="B154" s="21" t="s">
        <v>335</v>
      </c>
      <c r="C154" s="22">
        <v>0</v>
      </c>
      <c r="D154" s="16">
        <f t="shared" si="31"/>
        <v>0</v>
      </c>
      <c r="E154" s="22">
        <v>0</v>
      </c>
      <c r="F154" s="22">
        <v>0</v>
      </c>
      <c r="G154" s="22">
        <v>0</v>
      </c>
      <c r="H154" s="30"/>
      <c r="I154" s="31"/>
      <c r="J154" s="31"/>
      <c r="K154" s="31"/>
      <c r="L154" s="32"/>
      <c r="M154" s="32"/>
      <c r="N154" s="22"/>
      <c r="O154" s="16">
        <f t="shared" si="32"/>
        <v>0</v>
      </c>
      <c r="P154" s="24">
        <v>0</v>
      </c>
      <c r="Q154" s="192">
        <f t="shared" si="26"/>
        <v>5</v>
      </c>
    </row>
    <row r="155" spans="1:17" ht="17.25" customHeight="1">
      <c r="A155" s="129" t="s">
        <v>708</v>
      </c>
      <c r="B155" s="21" t="s">
        <v>872</v>
      </c>
      <c r="C155" s="22">
        <v>222</v>
      </c>
      <c r="D155" s="16">
        <f t="shared" si="31"/>
        <v>0</v>
      </c>
      <c r="E155" s="22">
        <v>0</v>
      </c>
      <c r="F155" s="22">
        <v>0</v>
      </c>
      <c r="G155" s="22">
        <v>0</v>
      </c>
      <c r="H155" s="30"/>
      <c r="I155" s="31"/>
      <c r="J155" s="31"/>
      <c r="K155" s="31"/>
      <c r="L155" s="32"/>
      <c r="M155" s="32"/>
      <c r="N155" s="22"/>
      <c r="O155" s="16">
        <f t="shared" si="32"/>
        <v>222</v>
      </c>
      <c r="P155" s="24">
        <v>0</v>
      </c>
      <c r="Q155" s="192">
        <f t="shared" si="26"/>
        <v>5</v>
      </c>
    </row>
    <row r="156" spans="1:17" ht="17.25" customHeight="1">
      <c r="A156" s="129" t="s">
        <v>709</v>
      </c>
      <c r="B156" s="21" t="s">
        <v>336</v>
      </c>
      <c r="C156" s="22">
        <v>0</v>
      </c>
      <c r="D156" s="16">
        <f t="shared" si="31"/>
        <v>0</v>
      </c>
      <c r="E156" s="22">
        <v>0</v>
      </c>
      <c r="F156" s="22">
        <v>0</v>
      </c>
      <c r="G156" s="22">
        <v>0</v>
      </c>
      <c r="H156" s="30"/>
      <c r="I156" s="31"/>
      <c r="J156" s="31"/>
      <c r="K156" s="31"/>
      <c r="L156" s="32"/>
      <c r="M156" s="32"/>
      <c r="N156" s="22"/>
      <c r="O156" s="16">
        <f t="shared" si="32"/>
        <v>0</v>
      </c>
      <c r="P156" s="24">
        <v>0</v>
      </c>
      <c r="Q156" s="192">
        <f t="shared" si="26"/>
        <v>5</v>
      </c>
    </row>
    <row r="157" spans="1:17" ht="16.5" customHeight="1">
      <c r="A157" s="129" t="s">
        <v>710</v>
      </c>
      <c r="B157" s="21" t="s">
        <v>337</v>
      </c>
      <c r="C157" s="22">
        <v>1161</v>
      </c>
      <c r="D157" s="16">
        <f t="shared" si="31"/>
        <v>0</v>
      </c>
      <c r="E157" s="22">
        <v>0</v>
      </c>
      <c r="F157" s="22">
        <v>0</v>
      </c>
      <c r="G157" s="22">
        <v>0</v>
      </c>
      <c r="H157" s="30"/>
      <c r="I157" s="31"/>
      <c r="J157" s="31"/>
      <c r="K157" s="31"/>
      <c r="L157" s="32"/>
      <c r="M157" s="32"/>
      <c r="N157" s="22"/>
      <c r="O157" s="16">
        <f t="shared" si="32"/>
        <v>1161</v>
      </c>
      <c r="P157" s="24">
        <v>0</v>
      </c>
      <c r="Q157" s="192">
        <f t="shared" si="26"/>
        <v>5</v>
      </c>
    </row>
    <row r="158" spans="1:17" ht="17.25" customHeight="1">
      <c r="A158" s="129" t="s">
        <v>711</v>
      </c>
      <c r="B158" s="21" t="s">
        <v>338</v>
      </c>
      <c r="C158" s="22">
        <v>0</v>
      </c>
      <c r="D158" s="16">
        <f t="shared" si="31"/>
        <v>0</v>
      </c>
      <c r="E158" s="22">
        <v>0</v>
      </c>
      <c r="F158" s="22">
        <v>0</v>
      </c>
      <c r="G158" s="22">
        <v>0</v>
      </c>
      <c r="H158" s="30"/>
      <c r="I158" s="31"/>
      <c r="J158" s="31"/>
      <c r="K158" s="31"/>
      <c r="L158" s="32"/>
      <c r="M158" s="32"/>
      <c r="N158" s="22"/>
      <c r="O158" s="16">
        <f t="shared" si="32"/>
        <v>0</v>
      </c>
      <c r="P158" s="24">
        <v>0</v>
      </c>
      <c r="Q158" s="192">
        <f t="shared" si="26"/>
        <v>5</v>
      </c>
    </row>
    <row r="159" spans="1:17" ht="16.5" customHeight="1">
      <c r="A159" s="129" t="s">
        <v>712</v>
      </c>
      <c r="B159" s="19" t="s">
        <v>70</v>
      </c>
      <c r="C159" s="16">
        <v>243</v>
      </c>
      <c r="D159" s="16">
        <f aca="true" t="shared" si="33" ref="D159:P159">SUM(D160:D162,D163:D166)</f>
        <v>2259</v>
      </c>
      <c r="E159" s="17">
        <f t="shared" si="33"/>
        <v>2100</v>
      </c>
      <c r="F159" s="17">
        <f t="shared" si="33"/>
        <v>0</v>
      </c>
      <c r="G159" s="17">
        <f t="shared" si="33"/>
        <v>0</v>
      </c>
      <c r="H159" s="17">
        <f t="shared" si="33"/>
        <v>0</v>
      </c>
      <c r="I159" s="16">
        <f t="shared" si="33"/>
        <v>0</v>
      </c>
      <c r="J159" s="16">
        <f t="shared" si="33"/>
        <v>159</v>
      </c>
      <c r="K159" s="16">
        <f t="shared" si="33"/>
        <v>0</v>
      </c>
      <c r="L159" s="16">
        <f t="shared" si="33"/>
        <v>0</v>
      </c>
      <c r="M159" s="16">
        <f t="shared" si="33"/>
        <v>0</v>
      </c>
      <c r="N159" s="16">
        <f t="shared" si="33"/>
        <v>0</v>
      </c>
      <c r="O159" s="16">
        <f t="shared" si="33"/>
        <v>2502</v>
      </c>
      <c r="P159" s="16">
        <f t="shared" si="33"/>
        <v>0</v>
      </c>
      <c r="Q159" s="192">
        <f t="shared" si="26"/>
        <v>3</v>
      </c>
    </row>
    <row r="160" spans="1:17" ht="16.5" customHeight="1">
      <c r="A160" s="129" t="s">
        <v>713</v>
      </c>
      <c r="B160" s="21" t="s">
        <v>71</v>
      </c>
      <c r="C160" s="22">
        <v>0</v>
      </c>
      <c r="D160" s="16">
        <f aca="true" t="shared" si="34" ref="D160:D166">SUM(E160:N160)</f>
        <v>1</v>
      </c>
      <c r="E160" s="22">
        <v>0</v>
      </c>
      <c r="F160" s="22">
        <v>0</v>
      </c>
      <c r="G160" s="22">
        <v>0</v>
      </c>
      <c r="H160" s="30"/>
      <c r="I160" s="31"/>
      <c r="J160" s="31">
        <v>1</v>
      </c>
      <c r="K160" s="31"/>
      <c r="L160" s="32"/>
      <c r="M160" s="32"/>
      <c r="N160" s="22"/>
      <c r="O160" s="16">
        <f aca="true" t="shared" si="35" ref="O160:O166">C160+D160</f>
        <v>1</v>
      </c>
      <c r="P160" s="24">
        <v>0</v>
      </c>
      <c r="Q160" s="192">
        <f t="shared" si="26"/>
        <v>5</v>
      </c>
    </row>
    <row r="161" spans="1:17" ht="16.5" customHeight="1">
      <c r="A161" s="129" t="s">
        <v>714</v>
      </c>
      <c r="B161" s="21" t="s">
        <v>339</v>
      </c>
      <c r="C161" s="22">
        <v>0</v>
      </c>
      <c r="D161" s="16">
        <f t="shared" si="34"/>
        <v>117</v>
      </c>
      <c r="E161" s="22">
        <v>0</v>
      </c>
      <c r="F161" s="22">
        <v>0</v>
      </c>
      <c r="G161" s="22">
        <v>0</v>
      </c>
      <c r="H161" s="30"/>
      <c r="I161" s="31"/>
      <c r="J161" s="31">
        <v>117</v>
      </c>
      <c r="K161" s="31"/>
      <c r="L161" s="32"/>
      <c r="M161" s="32"/>
      <c r="N161" s="22"/>
      <c r="O161" s="16">
        <f t="shared" si="35"/>
        <v>117</v>
      </c>
      <c r="P161" s="24">
        <v>0</v>
      </c>
      <c r="Q161" s="192">
        <f t="shared" si="26"/>
        <v>5</v>
      </c>
    </row>
    <row r="162" spans="1:17" ht="16.5" customHeight="1">
      <c r="A162" s="129" t="s">
        <v>715</v>
      </c>
      <c r="B162" s="21" t="s">
        <v>340</v>
      </c>
      <c r="C162" s="22">
        <v>0</v>
      </c>
      <c r="D162" s="16">
        <f t="shared" si="34"/>
        <v>0</v>
      </c>
      <c r="E162" s="22">
        <v>0</v>
      </c>
      <c r="F162" s="22">
        <v>0</v>
      </c>
      <c r="G162" s="22">
        <v>0</v>
      </c>
      <c r="H162" s="30"/>
      <c r="I162" s="31"/>
      <c r="J162" s="31"/>
      <c r="K162" s="31"/>
      <c r="L162" s="32"/>
      <c r="M162" s="32"/>
      <c r="N162" s="22"/>
      <c r="O162" s="16">
        <f t="shared" si="35"/>
        <v>0</v>
      </c>
      <c r="P162" s="24">
        <v>0</v>
      </c>
      <c r="Q162" s="192">
        <f t="shared" si="26"/>
        <v>5</v>
      </c>
    </row>
    <row r="163" spans="1:17" ht="16.5" customHeight="1">
      <c r="A163" s="129" t="s">
        <v>716</v>
      </c>
      <c r="B163" s="21" t="s">
        <v>72</v>
      </c>
      <c r="C163" s="22">
        <v>0</v>
      </c>
      <c r="D163" s="16">
        <f t="shared" si="34"/>
        <v>0</v>
      </c>
      <c r="E163" s="22">
        <v>0</v>
      </c>
      <c r="F163" s="22">
        <v>0</v>
      </c>
      <c r="G163" s="22">
        <v>0</v>
      </c>
      <c r="H163" s="30"/>
      <c r="I163" s="31"/>
      <c r="J163" s="31"/>
      <c r="K163" s="31"/>
      <c r="L163" s="32"/>
      <c r="M163" s="32"/>
      <c r="N163" s="22"/>
      <c r="O163" s="16">
        <f t="shared" si="35"/>
        <v>0</v>
      </c>
      <c r="P163" s="24">
        <v>0</v>
      </c>
      <c r="Q163" s="192">
        <f t="shared" si="26"/>
        <v>5</v>
      </c>
    </row>
    <row r="164" spans="1:17" ht="16.5" customHeight="1">
      <c r="A164" s="129" t="s">
        <v>717</v>
      </c>
      <c r="B164" s="21" t="s">
        <v>341</v>
      </c>
      <c r="C164" s="22">
        <v>3</v>
      </c>
      <c r="D164" s="16">
        <f t="shared" si="34"/>
        <v>0</v>
      </c>
      <c r="E164" s="22">
        <v>0</v>
      </c>
      <c r="F164" s="22">
        <v>0</v>
      </c>
      <c r="G164" s="22">
        <v>0</v>
      </c>
      <c r="H164" s="30"/>
      <c r="I164" s="31"/>
      <c r="J164" s="31"/>
      <c r="K164" s="31"/>
      <c r="L164" s="32"/>
      <c r="M164" s="32"/>
      <c r="N164" s="22"/>
      <c r="O164" s="16">
        <f t="shared" si="35"/>
        <v>3</v>
      </c>
      <c r="P164" s="24">
        <v>0</v>
      </c>
      <c r="Q164" s="192">
        <f t="shared" si="26"/>
        <v>5</v>
      </c>
    </row>
    <row r="165" spans="1:17" ht="16.5" customHeight="1">
      <c r="A165" s="129" t="s">
        <v>718</v>
      </c>
      <c r="B165" s="21" t="s">
        <v>342</v>
      </c>
      <c r="C165" s="22">
        <v>240</v>
      </c>
      <c r="D165" s="16">
        <f t="shared" si="34"/>
        <v>141</v>
      </c>
      <c r="E165" s="22">
        <v>100</v>
      </c>
      <c r="F165" s="22">
        <v>0</v>
      </c>
      <c r="G165" s="22">
        <v>0</v>
      </c>
      <c r="H165" s="30"/>
      <c r="I165" s="31"/>
      <c r="J165" s="31">
        <v>41</v>
      </c>
      <c r="K165" s="31"/>
      <c r="L165" s="32"/>
      <c r="M165" s="32"/>
      <c r="N165" s="22"/>
      <c r="O165" s="16">
        <f t="shared" si="35"/>
        <v>381</v>
      </c>
      <c r="P165" s="24">
        <v>0</v>
      </c>
      <c r="Q165" s="192">
        <f t="shared" si="26"/>
        <v>5</v>
      </c>
    </row>
    <row r="166" spans="1:17" ht="16.5" customHeight="1">
      <c r="A166" s="129" t="s">
        <v>719</v>
      </c>
      <c r="B166" s="21" t="s">
        <v>73</v>
      </c>
      <c r="C166" s="22">
        <v>0</v>
      </c>
      <c r="D166" s="16">
        <f t="shared" si="34"/>
        <v>2000</v>
      </c>
      <c r="E166" s="22">
        <v>2000</v>
      </c>
      <c r="F166" s="22">
        <v>0</v>
      </c>
      <c r="G166" s="22">
        <v>0</v>
      </c>
      <c r="H166" s="30"/>
      <c r="I166" s="31"/>
      <c r="J166" s="31"/>
      <c r="K166" s="31"/>
      <c r="L166" s="32"/>
      <c r="M166" s="32"/>
      <c r="N166" s="22"/>
      <c r="O166" s="16">
        <f t="shared" si="35"/>
        <v>2000</v>
      </c>
      <c r="P166" s="24">
        <v>0</v>
      </c>
      <c r="Q166" s="192">
        <f t="shared" si="26"/>
        <v>5</v>
      </c>
    </row>
    <row r="167" spans="1:17" ht="16.5" customHeight="1">
      <c r="A167" s="129" t="s">
        <v>720</v>
      </c>
      <c r="B167" s="19" t="s">
        <v>74</v>
      </c>
      <c r="C167" s="16">
        <v>107</v>
      </c>
      <c r="D167" s="16">
        <f aca="true" t="shared" si="36" ref="D167:P167">SUM(D168:D170)</f>
        <v>555</v>
      </c>
      <c r="E167" s="17">
        <f t="shared" si="36"/>
        <v>555</v>
      </c>
      <c r="F167" s="17">
        <f t="shared" si="36"/>
        <v>0</v>
      </c>
      <c r="G167" s="17">
        <f t="shared" si="36"/>
        <v>0</v>
      </c>
      <c r="H167" s="17">
        <f t="shared" si="36"/>
        <v>0</v>
      </c>
      <c r="I167" s="16">
        <f t="shared" si="36"/>
        <v>0</v>
      </c>
      <c r="J167" s="16">
        <f t="shared" si="36"/>
        <v>0</v>
      </c>
      <c r="K167" s="16">
        <f t="shared" si="36"/>
        <v>0</v>
      </c>
      <c r="L167" s="16">
        <f t="shared" si="36"/>
        <v>0</v>
      </c>
      <c r="M167" s="16">
        <f t="shared" si="36"/>
        <v>0</v>
      </c>
      <c r="N167" s="16">
        <f t="shared" si="36"/>
        <v>0</v>
      </c>
      <c r="O167" s="16">
        <f t="shared" si="36"/>
        <v>662</v>
      </c>
      <c r="P167" s="16">
        <f t="shared" si="36"/>
        <v>0</v>
      </c>
      <c r="Q167" s="192">
        <f t="shared" si="26"/>
        <v>3</v>
      </c>
    </row>
    <row r="168" spans="1:17" ht="16.5" customHeight="1">
      <c r="A168" s="129" t="s">
        <v>721</v>
      </c>
      <c r="B168" s="21" t="s">
        <v>343</v>
      </c>
      <c r="C168" s="22">
        <v>107</v>
      </c>
      <c r="D168" s="16">
        <f>SUM(E168:N168)</f>
        <v>555</v>
      </c>
      <c r="E168" s="22">
        <v>555</v>
      </c>
      <c r="F168" s="22">
        <v>0</v>
      </c>
      <c r="G168" s="22">
        <v>0</v>
      </c>
      <c r="H168" s="30"/>
      <c r="I168" s="31"/>
      <c r="J168" s="31"/>
      <c r="K168" s="31"/>
      <c r="L168" s="32"/>
      <c r="M168" s="32"/>
      <c r="N168" s="22"/>
      <c r="O168" s="16">
        <f>C168+D168</f>
        <v>662</v>
      </c>
      <c r="P168" s="24">
        <v>0</v>
      </c>
      <c r="Q168" s="192">
        <f t="shared" si="26"/>
        <v>5</v>
      </c>
    </row>
    <row r="169" spans="1:17" ht="16.5" customHeight="1">
      <c r="A169" s="129" t="s">
        <v>722</v>
      </c>
      <c r="B169" s="21" t="s">
        <v>344</v>
      </c>
      <c r="C169" s="22">
        <v>0</v>
      </c>
      <c r="D169" s="16">
        <f>SUM(E169:N169)</f>
        <v>0</v>
      </c>
      <c r="E169" s="22">
        <v>0</v>
      </c>
      <c r="F169" s="22">
        <v>0</v>
      </c>
      <c r="G169" s="22">
        <v>0</v>
      </c>
      <c r="H169" s="30"/>
      <c r="I169" s="31"/>
      <c r="J169" s="31"/>
      <c r="K169" s="33"/>
      <c r="L169" s="32"/>
      <c r="M169" s="32"/>
      <c r="N169" s="22"/>
      <c r="O169" s="16">
        <f>C169+D169</f>
        <v>0</v>
      </c>
      <c r="P169" s="24">
        <v>0</v>
      </c>
      <c r="Q169" s="192">
        <f t="shared" si="26"/>
        <v>5</v>
      </c>
    </row>
    <row r="170" spans="1:17" ht="16.5" customHeight="1">
      <c r="A170" s="129" t="s">
        <v>723</v>
      </c>
      <c r="B170" s="21" t="s">
        <v>75</v>
      </c>
      <c r="C170" s="22">
        <v>0</v>
      </c>
      <c r="D170" s="16">
        <f>SUM(E170:N170)</f>
        <v>0</v>
      </c>
      <c r="E170" s="22">
        <v>0</v>
      </c>
      <c r="F170" s="22">
        <v>0</v>
      </c>
      <c r="G170" s="22">
        <v>0</v>
      </c>
      <c r="H170" s="30"/>
      <c r="I170" s="31"/>
      <c r="J170" s="31"/>
      <c r="K170" s="31"/>
      <c r="L170" s="32"/>
      <c r="M170" s="32"/>
      <c r="N170" s="22"/>
      <c r="O170" s="16">
        <f>C170+D170</f>
        <v>0</v>
      </c>
      <c r="P170" s="24">
        <v>0</v>
      </c>
      <c r="Q170" s="192">
        <f t="shared" si="26"/>
        <v>5</v>
      </c>
    </row>
    <row r="171" spans="1:17" ht="16.5" customHeight="1">
      <c r="A171" s="129" t="s">
        <v>724</v>
      </c>
      <c r="B171" s="19" t="s">
        <v>76</v>
      </c>
      <c r="C171" s="16">
        <v>0</v>
      </c>
      <c r="D171" s="16">
        <f aca="true" t="shared" si="37" ref="D171:P171">SUM(D172:D174)</f>
        <v>35</v>
      </c>
      <c r="E171" s="17">
        <f t="shared" si="37"/>
        <v>35</v>
      </c>
      <c r="F171" s="17">
        <f t="shared" si="37"/>
        <v>0</v>
      </c>
      <c r="G171" s="17">
        <f t="shared" si="37"/>
        <v>0</v>
      </c>
      <c r="H171" s="17">
        <f t="shared" si="37"/>
        <v>0</v>
      </c>
      <c r="I171" s="16">
        <f t="shared" si="37"/>
        <v>0</v>
      </c>
      <c r="J171" s="16">
        <f t="shared" si="37"/>
        <v>0</v>
      </c>
      <c r="K171" s="16">
        <f t="shared" si="37"/>
        <v>0</v>
      </c>
      <c r="L171" s="16">
        <f t="shared" si="37"/>
        <v>0</v>
      </c>
      <c r="M171" s="16">
        <f t="shared" si="37"/>
        <v>0</v>
      </c>
      <c r="N171" s="16">
        <f t="shared" si="37"/>
        <v>0</v>
      </c>
      <c r="O171" s="16">
        <f t="shared" si="37"/>
        <v>35</v>
      </c>
      <c r="P171" s="16">
        <f t="shared" si="37"/>
        <v>0</v>
      </c>
      <c r="Q171" s="192">
        <f t="shared" si="26"/>
        <v>3</v>
      </c>
    </row>
    <row r="172" spans="1:17" ht="16.5" customHeight="1">
      <c r="A172" s="129" t="s">
        <v>725</v>
      </c>
      <c r="B172" s="21" t="s">
        <v>77</v>
      </c>
      <c r="C172" s="22">
        <v>0</v>
      </c>
      <c r="D172" s="16">
        <f>SUM(E172:N172)</f>
        <v>0</v>
      </c>
      <c r="E172" s="22">
        <v>0</v>
      </c>
      <c r="F172" s="22">
        <v>0</v>
      </c>
      <c r="G172" s="22">
        <v>0</v>
      </c>
      <c r="H172" s="30"/>
      <c r="I172" s="31"/>
      <c r="J172" s="31"/>
      <c r="K172" s="31"/>
      <c r="L172" s="32"/>
      <c r="M172" s="32"/>
      <c r="N172" s="22"/>
      <c r="O172" s="16">
        <f>C172+D172</f>
        <v>0</v>
      </c>
      <c r="P172" s="24">
        <v>0</v>
      </c>
      <c r="Q172" s="192">
        <f t="shared" si="26"/>
        <v>5</v>
      </c>
    </row>
    <row r="173" spans="1:17" ht="16.5" customHeight="1">
      <c r="A173" s="129" t="s">
        <v>726</v>
      </c>
      <c r="B173" s="21" t="s">
        <v>78</v>
      </c>
      <c r="C173" s="22">
        <v>0</v>
      </c>
      <c r="D173" s="16">
        <f>SUM(E173:N173)</f>
        <v>35</v>
      </c>
      <c r="E173" s="22">
        <v>35</v>
      </c>
      <c r="F173" s="22">
        <v>0</v>
      </c>
      <c r="G173" s="22">
        <v>0</v>
      </c>
      <c r="H173" s="30"/>
      <c r="I173" s="31"/>
      <c r="J173" s="31"/>
      <c r="K173" s="31"/>
      <c r="L173" s="32"/>
      <c r="M173" s="32"/>
      <c r="N173" s="22"/>
      <c r="O173" s="16">
        <f>C173+D173</f>
        <v>35</v>
      </c>
      <c r="P173" s="24">
        <v>0</v>
      </c>
      <c r="Q173" s="192">
        <f t="shared" si="26"/>
        <v>5</v>
      </c>
    </row>
    <row r="174" spans="1:17" ht="16.5" customHeight="1">
      <c r="A174" s="129" t="s">
        <v>727</v>
      </c>
      <c r="B174" s="21" t="s">
        <v>79</v>
      </c>
      <c r="C174" s="22"/>
      <c r="D174" s="16">
        <f>SUM(E174:N174)</f>
        <v>0</v>
      </c>
      <c r="E174" s="22">
        <v>0</v>
      </c>
      <c r="F174" s="22">
        <v>0</v>
      </c>
      <c r="G174" s="22">
        <v>0</v>
      </c>
      <c r="H174" s="30"/>
      <c r="I174" s="31"/>
      <c r="J174" s="31"/>
      <c r="K174" s="31"/>
      <c r="L174" s="32"/>
      <c r="M174" s="32"/>
      <c r="N174" s="22"/>
      <c r="O174" s="16">
        <f>C174+D174</f>
        <v>0</v>
      </c>
      <c r="P174" s="24">
        <v>0</v>
      </c>
      <c r="Q174" s="192">
        <f t="shared" si="26"/>
        <v>5</v>
      </c>
    </row>
    <row r="175" spans="1:17" ht="16.5" customHeight="1">
      <c r="A175" s="129" t="s">
        <v>728</v>
      </c>
      <c r="B175" s="19" t="s">
        <v>80</v>
      </c>
      <c r="C175" s="16">
        <v>0</v>
      </c>
      <c r="D175" s="18">
        <f aca="true" t="shared" si="38" ref="D175:P175">SUM(D176:D184)</f>
        <v>0</v>
      </c>
      <c r="E175" s="17">
        <f t="shared" si="38"/>
        <v>0</v>
      </c>
      <c r="F175" s="17">
        <f t="shared" si="38"/>
        <v>0</v>
      </c>
      <c r="G175" s="17">
        <f t="shared" si="38"/>
        <v>0</v>
      </c>
      <c r="H175" s="17">
        <f t="shared" si="38"/>
        <v>0</v>
      </c>
      <c r="I175" s="16">
        <f t="shared" si="38"/>
        <v>0</v>
      </c>
      <c r="J175" s="16">
        <f t="shared" si="38"/>
        <v>0</v>
      </c>
      <c r="K175" s="16">
        <f t="shared" si="38"/>
        <v>0</v>
      </c>
      <c r="L175" s="16">
        <f t="shared" si="38"/>
        <v>0</v>
      </c>
      <c r="M175" s="16">
        <f t="shared" si="38"/>
        <v>0</v>
      </c>
      <c r="N175" s="16">
        <f t="shared" si="38"/>
        <v>0</v>
      </c>
      <c r="O175" s="16">
        <f t="shared" si="38"/>
        <v>0</v>
      </c>
      <c r="P175" s="16">
        <f t="shared" si="38"/>
        <v>0</v>
      </c>
      <c r="Q175" s="192">
        <f t="shared" si="26"/>
        <v>3</v>
      </c>
    </row>
    <row r="176" spans="1:17" ht="16.5" customHeight="1">
      <c r="A176" s="129" t="s">
        <v>729</v>
      </c>
      <c r="B176" s="21" t="s">
        <v>345</v>
      </c>
      <c r="C176" s="22"/>
      <c r="D176" s="16">
        <f aca="true" t="shared" si="39" ref="D176:D184">SUM(E176:N176)</f>
        <v>0</v>
      </c>
      <c r="E176" s="22">
        <v>0</v>
      </c>
      <c r="F176" s="22">
        <v>0</v>
      </c>
      <c r="G176" s="22">
        <v>0</v>
      </c>
      <c r="H176" s="30"/>
      <c r="I176" s="31"/>
      <c r="J176" s="31"/>
      <c r="K176" s="31"/>
      <c r="L176" s="32"/>
      <c r="M176" s="32"/>
      <c r="N176" s="22"/>
      <c r="O176" s="16">
        <f aca="true" t="shared" si="40" ref="O176:O184">C176+D176</f>
        <v>0</v>
      </c>
      <c r="P176" s="37">
        <v>0</v>
      </c>
      <c r="Q176" s="192">
        <f t="shared" si="26"/>
        <v>5</v>
      </c>
    </row>
    <row r="177" spans="1:17" ht="16.5" customHeight="1">
      <c r="A177" s="129" t="s">
        <v>730</v>
      </c>
      <c r="B177" s="21" t="s">
        <v>346</v>
      </c>
      <c r="C177" s="22"/>
      <c r="D177" s="16">
        <f t="shared" si="39"/>
        <v>0</v>
      </c>
      <c r="E177" s="22">
        <v>0</v>
      </c>
      <c r="F177" s="22">
        <v>0</v>
      </c>
      <c r="G177" s="22">
        <v>0</v>
      </c>
      <c r="H177" s="30"/>
      <c r="I177" s="31"/>
      <c r="J177" s="31"/>
      <c r="K177" s="31"/>
      <c r="L177" s="32"/>
      <c r="M177" s="32"/>
      <c r="N177" s="22"/>
      <c r="O177" s="16">
        <f t="shared" si="40"/>
        <v>0</v>
      </c>
      <c r="P177" s="37">
        <v>0</v>
      </c>
      <c r="Q177" s="192">
        <f t="shared" si="26"/>
        <v>5</v>
      </c>
    </row>
    <row r="178" spans="1:17" ht="16.5" customHeight="1">
      <c r="A178" s="129" t="s">
        <v>731</v>
      </c>
      <c r="B178" s="21" t="s">
        <v>347</v>
      </c>
      <c r="C178" s="22"/>
      <c r="D178" s="16">
        <f t="shared" si="39"/>
        <v>0</v>
      </c>
      <c r="E178" s="22">
        <v>0</v>
      </c>
      <c r="F178" s="22">
        <v>0</v>
      </c>
      <c r="G178" s="22">
        <v>0</v>
      </c>
      <c r="H178" s="30"/>
      <c r="I178" s="31"/>
      <c r="J178" s="31"/>
      <c r="K178" s="31"/>
      <c r="L178" s="32"/>
      <c r="M178" s="32"/>
      <c r="N178" s="22"/>
      <c r="O178" s="16">
        <f t="shared" si="40"/>
        <v>0</v>
      </c>
      <c r="P178" s="37">
        <v>0</v>
      </c>
      <c r="Q178" s="192">
        <f t="shared" si="26"/>
        <v>5</v>
      </c>
    </row>
    <row r="179" spans="1:17" ht="16.5" customHeight="1">
      <c r="A179" s="129" t="s">
        <v>732</v>
      </c>
      <c r="B179" s="21" t="s">
        <v>348</v>
      </c>
      <c r="C179" s="22"/>
      <c r="D179" s="16">
        <f t="shared" si="39"/>
        <v>0</v>
      </c>
      <c r="E179" s="22">
        <v>0</v>
      </c>
      <c r="F179" s="22">
        <v>0</v>
      </c>
      <c r="G179" s="22">
        <v>0</v>
      </c>
      <c r="H179" s="30"/>
      <c r="I179" s="31"/>
      <c r="J179" s="31"/>
      <c r="K179" s="31"/>
      <c r="L179" s="32"/>
      <c r="M179" s="32"/>
      <c r="N179" s="22"/>
      <c r="O179" s="16">
        <f t="shared" si="40"/>
        <v>0</v>
      </c>
      <c r="P179" s="37">
        <v>0</v>
      </c>
      <c r="Q179" s="192">
        <f t="shared" si="26"/>
        <v>5</v>
      </c>
    </row>
    <row r="180" spans="1:17" ht="16.5" customHeight="1">
      <c r="A180" s="129" t="s">
        <v>733</v>
      </c>
      <c r="B180" s="21" t="s">
        <v>349</v>
      </c>
      <c r="C180" s="22"/>
      <c r="D180" s="16">
        <f t="shared" si="39"/>
        <v>0</v>
      </c>
      <c r="E180" s="22">
        <v>0</v>
      </c>
      <c r="F180" s="22">
        <v>0</v>
      </c>
      <c r="G180" s="22">
        <v>0</v>
      </c>
      <c r="H180" s="30"/>
      <c r="I180" s="31"/>
      <c r="J180" s="31"/>
      <c r="K180" s="31"/>
      <c r="L180" s="32"/>
      <c r="M180" s="32"/>
      <c r="N180" s="22"/>
      <c r="O180" s="16">
        <f t="shared" si="40"/>
        <v>0</v>
      </c>
      <c r="P180" s="37">
        <v>0</v>
      </c>
      <c r="Q180" s="192">
        <f t="shared" si="26"/>
        <v>5</v>
      </c>
    </row>
    <row r="181" spans="1:17" ht="16.5" customHeight="1">
      <c r="A181" s="129" t="s">
        <v>734</v>
      </c>
      <c r="B181" s="21" t="s">
        <v>327</v>
      </c>
      <c r="C181" s="22"/>
      <c r="D181" s="16">
        <f t="shared" si="39"/>
        <v>0</v>
      </c>
      <c r="E181" s="22">
        <v>0</v>
      </c>
      <c r="F181" s="22">
        <v>0</v>
      </c>
      <c r="G181" s="22">
        <v>0</v>
      </c>
      <c r="H181" s="30"/>
      <c r="I181" s="31"/>
      <c r="J181" s="31"/>
      <c r="K181" s="31"/>
      <c r="L181" s="32"/>
      <c r="M181" s="32"/>
      <c r="N181" s="22"/>
      <c r="O181" s="16">
        <f t="shared" si="40"/>
        <v>0</v>
      </c>
      <c r="P181" s="37">
        <v>0</v>
      </c>
      <c r="Q181" s="192">
        <f t="shared" si="26"/>
        <v>5</v>
      </c>
    </row>
    <row r="182" spans="1:17" ht="16.5" customHeight="1">
      <c r="A182" s="129" t="s">
        <v>735</v>
      </c>
      <c r="B182" s="21" t="s">
        <v>350</v>
      </c>
      <c r="C182" s="22"/>
      <c r="D182" s="16">
        <f t="shared" si="39"/>
        <v>0</v>
      </c>
      <c r="E182" s="22">
        <v>0</v>
      </c>
      <c r="F182" s="22">
        <v>0</v>
      </c>
      <c r="G182" s="22">
        <v>0</v>
      </c>
      <c r="H182" s="30"/>
      <c r="I182" s="31"/>
      <c r="J182" s="31"/>
      <c r="K182" s="31"/>
      <c r="L182" s="32"/>
      <c r="M182" s="32"/>
      <c r="N182" s="22"/>
      <c r="O182" s="16">
        <f t="shared" si="40"/>
        <v>0</v>
      </c>
      <c r="P182" s="37">
        <v>0</v>
      </c>
      <c r="Q182" s="192">
        <f t="shared" si="26"/>
        <v>5</v>
      </c>
    </row>
    <row r="183" spans="1:17" ht="16.5" customHeight="1">
      <c r="A183" s="129" t="s">
        <v>736</v>
      </c>
      <c r="B183" s="21" t="s">
        <v>351</v>
      </c>
      <c r="C183" s="22"/>
      <c r="D183" s="16">
        <f t="shared" si="39"/>
        <v>0</v>
      </c>
      <c r="E183" s="22">
        <v>0</v>
      </c>
      <c r="F183" s="22">
        <v>0</v>
      </c>
      <c r="G183" s="22">
        <v>0</v>
      </c>
      <c r="H183" s="30"/>
      <c r="I183" s="31"/>
      <c r="J183" s="31"/>
      <c r="K183" s="31"/>
      <c r="L183" s="32"/>
      <c r="M183" s="32"/>
      <c r="N183" s="22"/>
      <c r="O183" s="16">
        <f t="shared" si="40"/>
        <v>0</v>
      </c>
      <c r="P183" s="37">
        <v>0</v>
      </c>
      <c r="Q183" s="192">
        <f t="shared" si="26"/>
        <v>5</v>
      </c>
    </row>
    <row r="184" spans="1:17" ht="16.5" customHeight="1">
      <c r="A184" s="129" t="s">
        <v>737</v>
      </c>
      <c r="B184" s="21" t="s">
        <v>352</v>
      </c>
      <c r="C184" s="22"/>
      <c r="D184" s="16">
        <f t="shared" si="39"/>
        <v>0</v>
      </c>
      <c r="E184" s="22">
        <v>0</v>
      </c>
      <c r="F184" s="22">
        <v>0</v>
      </c>
      <c r="G184" s="22">
        <v>0</v>
      </c>
      <c r="H184" s="30"/>
      <c r="I184" s="31"/>
      <c r="J184" s="31"/>
      <c r="K184" s="31"/>
      <c r="L184" s="32"/>
      <c r="M184" s="32"/>
      <c r="N184" s="22"/>
      <c r="O184" s="16">
        <f t="shared" si="40"/>
        <v>0</v>
      </c>
      <c r="P184" s="37">
        <v>0</v>
      </c>
      <c r="Q184" s="192">
        <f t="shared" si="26"/>
        <v>5</v>
      </c>
    </row>
    <row r="185" spans="1:17" ht="16.5" customHeight="1">
      <c r="A185" s="129" t="s">
        <v>738</v>
      </c>
      <c r="B185" s="19" t="s">
        <v>901</v>
      </c>
      <c r="C185" s="16">
        <v>1105</v>
      </c>
      <c r="D185" s="16">
        <f aca="true" t="shared" si="41" ref="D185:P185">SUM(D186,D187,D188:D190)</f>
        <v>3322</v>
      </c>
      <c r="E185" s="17">
        <f t="shared" si="41"/>
        <v>3265</v>
      </c>
      <c r="F185" s="17">
        <f t="shared" si="41"/>
        <v>12</v>
      </c>
      <c r="G185" s="17">
        <f t="shared" si="41"/>
        <v>0</v>
      </c>
      <c r="H185" s="17">
        <f t="shared" si="41"/>
        <v>0</v>
      </c>
      <c r="I185" s="16">
        <f t="shared" si="41"/>
        <v>0</v>
      </c>
      <c r="J185" s="16">
        <f t="shared" si="41"/>
        <v>45</v>
      </c>
      <c r="K185" s="16">
        <f t="shared" si="41"/>
        <v>0</v>
      </c>
      <c r="L185" s="16">
        <f t="shared" si="41"/>
        <v>0</v>
      </c>
      <c r="M185" s="16">
        <f t="shared" si="41"/>
        <v>0</v>
      </c>
      <c r="N185" s="16">
        <f t="shared" si="41"/>
        <v>0</v>
      </c>
      <c r="O185" s="16">
        <f t="shared" si="41"/>
        <v>4427</v>
      </c>
      <c r="P185" s="16">
        <f t="shared" si="41"/>
        <v>0</v>
      </c>
      <c r="Q185" s="192">
        <f t="shared" si="26"/>
        <v>3</v>
      </c>
    </row>
    <row r="186" spans="1:17" ht="16.5" customHeight="1">
      <c r="A186" s="129" t="s">
        <v>739</v>
      </c>
      <c r="B186" s="21" t="s">
        <v>902</v>
      </c>
      <c r="C186" s="22">
        <v>1036</v>
      </c>
      <c r="D186" s="16">
        <f>SUM(E186:N186)</f>
        <v>3277</v>
      </c>
      <c r="E186" s="22">
        <v>3265</v>
      </c>
      <c r="F186" s="22">
        <v>12</v>
      </c>
      <c r="G186" s="22">
        <v>0</v>
      </c>
      <c r="H186" s="30"/>
      <c r="I186" s="31"/>
      <c r="J186" s="31"/>
      <c r="K186" s="31"/>
      <c r="L186" s="32"/>
      <c r="M186" s="32"/>
      <c r="N186" s="22">
        <v>0</v>
      </c>
      <c r="O186" s="16">
        <f>C186+D186</f>
        <v>4313</v>
      </c>
      <c r="P186" s="24"/>
      <c r="Q186" s="192">
        <f t="shared" si="26"/>
        <v>5</v>
      </c>
    </row>
    <row r="187" spans="1:17" ht="16.5" customHeight="1">
      <c r="A187" s="129" t="s">
        <v>740</v>
      </c>
      <c r="B187" s="21" t="s">
        <v>353</v>
      </c>
      <c r="C187" s="22">
        <v>0</v>
      </c>
      <c r="D187" s="16">
        <f>SUM(E187:N187)</f>
        <v>0</v>
      </c>
      <c r="E187" s="22">
        <v>0</v>
      </c>
      <c r="F187" s="22">
        <v>0</v>
      </c>
      <c r="G187" s="22">
        <v>0</v>
      </c>
      <c r="H187" s="30"/>
      <c r="I187" s="31"/>
      <c r="J187" s="31"/>
      <c r="K187" s="31"/>
      <c r="L187" s="32"/>
      <c r="M187" s="32"/>
      <c r="N187" s="22">
        <v>0</v>
      </c>
      <c r="O187" s="16">
        <f>C187+D187</f>
        <v>0</v>
      </c>
      <c r="P187" s="24"/>
      <c r="Q187" s="192">
        <f t="shared" si="26"/>
        <v>5</v>
      </c>
    </row>
    <row r="188" spans="1:17" ht="16.5" customHeight="1">
      <c r="A188" s="129" t="s">
        <v>741</v>
      </c>
      <c r="B188" s="21" t="s">
        <v>354</v>
      </c>
      <c r="C188" s="22">
        <v>35</v>
      </c>
      <c r="D188" s="16">
        <f>SUM(E188:N188)</f>
        <v>0</v>
      </c>
      <c r="E188" s="22">
        <v>0</v>
      </c>
      <c r="F188" s="22">
        <v>0</v>
      </c>
      <c r="G188" s="22">
        <v>0</v>
      </c>
      <c r="H188" s="30"/>
      <c r="I188" s="31"/>
      <c r="J188" s="31"/>
      <c r="K188" s="31"/>
      <c r="L188" s="32"/>
      <c r="M188" s="32"/>
      <c r="N188" s="22">
        <v>0</v>
      </c>
      <c r="O188" s="16">
        <f>C188+D188</f>
        <v>35</v>
      </c>
      <c r="P188" s="24">
        <v>0</v>
      </c>
      <c r="Q188" s="192">
        <f t="shared" si="26"/>
        <v>5</v>
      </c>
    </row>
    <row r="189" spans="1:17" ht="16.5" customHeight="1">
      <c r="A189" s="129" t="s">
        <v>742</v>
      </c>
      <c r="B189" s="21" t="s">
        <v>356</v>
      </c>
      <c r="C189" s="22">
        <v>34</v>
      </c>
      <c r="D189" s="16">
        <f>SUM(E189:N189)</f>
        <v>45</v>
      </c>
      <c r="E189" s="22">
        <v>0</v>
      </c>
      <c r="F189" s="22">
        <v>0</v>
      </c>
      <c r="G189" s="22">
        <v>0</v>
      </c>
      <c r="H189" s="30"/>
      <c r="I189" s="31"/>
      <c r="J189" s="31">
        <v>45</v>
      </c>
      <c r="K189" s="31"/>
      <c r="L189" s="32"/>
      <c r="M189" s="32"/>
      <c r="N189" s="22">
        <v>0</v>
      </c>
      <c r="O189" s="16">
        <f>C189+D189</f>
        <v>79</v>
      </c>
      <c r="P189" s="24">
        <v>0</v>
      </c>
      <c r="Q189" s="192">
        <f t="shared" si="26"/>
        <v>5</v>
      </c>
    </row>
    <row r="190" spans="1:17" ht="16.5" customHeight="1">
      <c r="A190" s="129" t="s">
        <v>743</v>
      </c>
      <c r="B190" s="21" t="s">
        <v>903</v>
      </c>
      <c r="C190" s="22"/>
      <c r="D190" s="16">
        <f>SUM(E190:N190)</f>
        <v>0</v>
      </c>
      <c r="E190" s="22">
        <v>0</v>
      </c>
      <c r="F190" s="22">
        <v>0</v>
      </c>
      <c r="G190" s="22">
        <v>0</v>
      </c>
      <c r="H190" s="30"/>
      <c r="I190" s="31"/>
      <c r="J190" s="31"/>
      <c r="K190" s="31"/>
      <c r="L190" s="32"/>
      <c r="M190" s="40"/>
      <c r="N190" s="22">
        <v>0</v>
      </c>
      <c r="O190" s="16">
        <f>C190+D190</f>
        <v>0</v>
      </c>
      <c r="P190" s="24">
        <v>0</v>
      </c>
      <c r="Q190" s="192">
        <f t="shared" si="26"/>
        <v>5</v>
      </c>
    </row>
    <row r="191" spans="1:17" ht="16.5" customHeight="1">
      <c r="A191" s="129" t="s">
        <v>744</v>
      </c>
      <c r="B191" s="19" t="s">
        <v>81</v>
      </c>
      <c r="C191" s="20">
        <v>2501</v>
      </c>
      <c r="D191" s="16">
        <f aca="true" t="shared" si="42" ref="D191:P191">SUM(D192:D194)</f>
        <v>9262</v>
      </c>
      <c r="E191" s="17">
        <f t="shared" si="42"/>
        <v>5736</v>
      </c>
      <c r="F191" s="17">
        <f t="shared" si="42"/>
        <v>2807</v>
      </c>
      <c r="G191" s="17">
        <f t="shared" si="42"/>
        <v>519</v>
      </c>
      <c r="H191" s="17">
        <f t="shared" si="42"/>
        <v>0</v>
      </c>
      <c r="I191" s="16">
        <f t="shared" si="42"/>
        <v>0</v>
      </c>
      <c r="J191" s="16">
        <f t="shared" si="42"/>
        <v>200</v>
      </c>
      <c r="K191" s="16">
        <f t="shared" si="42"/>
        <v>0</v>
      </c>
      <c r="L191" s="16">
        <f t="shared" si="42"/>
        <v>0</v>
      </c>
      <c r="M191" s="16">
        <f t="shared" si="42"/>
        <v>0</v>
      </c>
      <c r="N191" s="16">
        <f t="shared" si="42"/>
        <v>0</v>
      </c>
      <c r="O191" s="16">
        <f t="shared" si="42"/>
        <v>11763</v>
      </c>
      <c r="P191" s="16">
        <f t="shared" si="42"/>
        <v>0</v>
      </c>
      <c r="Q191" s="192">
        <f t="shared" si="26"/>
        <v>3</v>
      </c>
    </row>
    <row r="192" spans="1:17" ht="16.5" customHeight="1">
      <c r="A192" s="129" t="s">
        <v>745</v>
      </c>
      <c r="B192" s="21" t="s">
        <v>357</v>
      </c>
      <c r="C192" s="22">
        <v>134</v>
      </c>
      <c r="D192" s="16">
        <f>SUM(E192:N192)</f>
        <v>9262</v>
      </c>
      <c r="E192" s="22">
        <v>5736</v>
      </c>
      <c r="F192" s="22">
        <v>2807</v>
      </c>
      <c r="G192" s="22">
        <v>519</v>
      </c>
      <c r="H192" s="30"/>
      <c r="I192" s="33"/>
      <c r="J192" s="33">
        <v>200</v>
      </c>
      <c r="K192" s="33"/>
      <c r="L192" s="32"/>
      <c r="M192" s="32"/>
      <c r="N192" s="22">
        <v>0</v>
      </c>
      <c r="O192" s="16">
        <f>C192+D192</f>
        <v>9396</v>
      </c>
      <c r="P192" s="24">
        <v>0</v>
      </c>
      <c r="Q192" s="192">
        <f t="shared" si="26"/>
        <v>5</v>
      </c>
    </row>
    <row r="193" spans="1:17" ht="16.5" customHeight="1">
      <c r="A193" s="129" t="s">
        <v>746</v>
      </c>
      <c r="B193" s="21" t="s">
        <v>358</v>
      </c>
      <c r="C193" s="22">
        <v>2367</v>
      </c>
      <c r="D193" s="16">
        <f>SUM(E193:N193)</f>
        <v>0</v>
      </c>
      <c r="E193" s="22">
        <v>0</v>
      </c>
      <c r="F193" s="22">
        <v>0</v>
      </c>
      <c r="G193" s="22">
        <v>0</v>
      </c>
      <c r="H193" s="30"/>
      <c r="I193" s="31"/>
      <c r="J193" s="31"/>
      <c r="K193" s="31"/>
      <c r="L193" s="32"/>
      <c r="M193" s="32"/>
      <c r="N193" s="22">
        <v>0</v>
      </c>
      <c r="O193" s="16">
        <f>C193+D193</f>
        <v>2367</v>
      </c>
      <c r="P193" s="24">
        <v>0</v>
      </c>
      <c r="Q193" s="192">
        <f t="shared" si="26"/>
        <v>5</v>
      </c>
    </row>
    <row r="194" spans="1:17" ht="16.5" customHeight="1">
      <c r="A194" s="129" t="s">
        <v>747</v>
      </c>
      <c r="B194" s="21" t="s">
        <v>359</v>
      </c>
      <c r="C194" s="22">
        <v>0</v>
      </c>
      <c r="D194" s="16">
        <f>SUM(E194:N194)</f>
        <v>0</v>
      </c>
      <c r="E194" s="22">
        <v>0</v>
      </c>
      <c r="F194" s="22">
        <v>0</v>
      </c>
      <c r="G194" s="22">
        <v>0</v>
      </c>
      <c r="H194" s="30"/>
      <c r="I194" s="31"/>
      <c r="J194" s="31"/>
      <c r="K194" s="31"/>
      <c r="L194" s="32"/>
      <c r="M194" s="32"/>
      <c r="N194" s="22">
        <v>0</v>
      </c>
      <c r="O194" s="16">
        <f>C194+D194</f>
        <v>0</v>
      </c>
      <c r="P194" s="24">
        <v>0</v>
      </c>
      <c r="Q194" s="192">
        <f t="shared" si="26"/>
        <v>5</v>
      </c>
    </row>
    <row r="195" spans="1:17" ht="16.5" customHeight="1">
      <c r="A195" s="129" t="s">
        <v>748</v>
      </c>
      <c r="B195" s="19" t="s">
        <v>82</v>
      </c>
      <c r="C195" s="16">
        <v>247</v>
      </c>
      <c r="D195" s="16">
        <f aca="true" t="shared" si="43" ref="D195:P195">SUM(D196:D200)</f>
        <v>320</v>
      </c>
      <c r="E195" s="17">
        <f t="shared" si="43"/>
        <v>200</v>
      </c>
      <c r="F195" s="17">
        <f t="shared" si="43"/>
        <v>0</v>
      </c>
      <c r="G195" s="17">
        <f t="shared" si="43"/>
        <v>0</v>
      </c>
      <c r="H195" s="17">
        <f t="shared" si="43"/>
        <v>0</v>
      </c>
      <c r="I195" s="16">
        <f t="shared" si="43"/>
        <v>0</v>
      </c>
      <c r="J195" s="16">
        <f t="shared" si="43"/>
        <v>120</v>
      </c>
      <c r="K195" s="16">
        <f t="shared" si="43"/>
        <v>0</v>
      </c>
      <c r="L195" s="16">
        <f t="shared" si="43"/>
        <v>0</v>
      </c>
      <c r="M195" s="16">
        <f t="shared" si="43"/>
        <v>0</v>
      </c>
      <c r="N195" s="16">
        <f t="shared" si="43"/>
        <v>0</v>
      </c>
      <c r="O195" s="16">
        <f t="shared" si="43"/>
        <v>567</v>
      </c>
      <c r="P195" s="16">
        <f t="shared" si="43"/>
        <v>0</v>
      </c>
      <c r="Q195" s="192">
        <f t="shared" si="26"/>
        <v>3</v>
      </c>
    </row>
    <row r="196" spans="1:17" ht="17.25" customHeight="1">
      <c r="A196" s="129" t="s">
        <v>749</v>
      </c>
      <c r="B196" s="21" t="s">
        <v>360</v>
      </c>
      <c r="C196" s="22">
        <v>247</v>
      </c>
      <c r="D196" s="16">
        <f>SUM(E196:N196)</f>
        <v>120</v>
      </c>
      <c r="E196" s="22">
        <v>0</v>
      </c>
      <c r="F196" s="22">
        <v>0</v>
      </c>
      <c r="G196" s="22">
        <v>0</v>
      </c>
      <c r="H196" s="30"/>
      <c r="I196" s="31"/>
      <c r="J196" s="31">
        <v>120</v>
      </c>
      <c r="K196" s="31"/>
      <c r="L196" s="32"/>
      <c r="M196" s="32"/>
      <c r="N196" s="22">
        <v>0</v>
      </c>
      <c r="O196" s="16">
        <f>C196+D196</f>
        <v>367</v>
      </c>
      <c r="P196" s="24"/>
      <c r="Q196" s="192">
        <f t="shared" si="26"/>
        <v>5</v>
      </c>
    </row>
    <row r="197" spans="1:17" ht="17.25" customHeight="1">
      <c r="A197" s="129" t="s">
        <v>750</v>
      </c>
      <c r="B197" s="21" t="s">
        <v>361</v>
      </c>
      <c r="C197" s="22">
        <v>0</v>
      </c>
      <c r="D197" s="16">
        <f>SUM(E197:N197)</f>
        <v>0</v>
      </c>
      <c r="E197" s="22">
        <v>0</v>
      </c>
      <c r="F197" s="22">
        <v>0</v>
      </c>
      <c r="G197" s="22">
        <v>0</v>
      </c>
      <c r="H197" s="30"/>
      <c r="I197" s="31"/>
      <c r="J197" s="31"/>
      <c r="K197" s="31"/>
      <c r="L197" s="32"/>
      <c r="M197" s="38"/>
      <c r="N197" s="22">
        <v>0</v>
      </c>
      <c r="O197" s="16">
        <f>C197+D197</f>
        <v>0</v>
      </c>
      <c r="P197" s="24">
        <v>0</v>
      </c>
      <c r="Q197" s="192">
        <f t="shared" si="26"/>
        <v>5</v>
      </c>
    </row>
    <row r="198" spans="1:17" ht="17.25" customHeight="1">
      <c r="A198" s="129" t="s">
        <v>751</v>
      </c>
      <c r="B198" s="21" t="s">
        <v>362</v>
      </c>
      <c r="C198" s="22">
        <v>0</v>
      </c>
      <c r="D198" s="16">
        <f>SUM(E198:N198)</f>
        <v>0</v>
      </c>
      <c r="E198" s="22">
        <v>0</v>
      </c>
      <c r="F198" s="22">
        <v>0</v>
      </c>
      <c r="G198" s="22">
        <v>0</v>
      </c>
      <c r="H198" s="30"/>
      <c r="I198" s="31"/>
      <c r="J198" s="31"/>
      <c r="K198" s="31"/>
      <c r="L198" s="40"/>
      <c r="M198" s="32"/>
      <c r="N198" s="22">
        <v>0</v>
      </c>
      <c r="O198" s="16">
        <f>C198+D198</f>
        <v>0</v>
      </c>
      <c r="P198" s="24">
        <v>0</v>
      </c>
      <c r="Q198" s="192">
        <f t="shared" si="26"/>
        <v>5</v>
      </c>
    </row>
    <row r="199" spans="1:17" ht="17.25" customHeight="1">
      <c r="A199" s="129" t="s">
        <v>752</v>
      </c>
      <c r="B199" s="21" t="s">
        <v>363</v>
      </c>
      <c r="C199" s="22">
        <v>0</v>
      </c>
      <c r="D199" s="16">
        <f>SUM(E199:N199)</f>
        <v>200</v>
      </c>
      <c r="E199" s="22">
        <v>200</v>
      </c>
      <c r="F199" s="22">
        <v>0</v>
      </c>
      <c r="G199" s="22">
        <v>0</v>
      </c>
      <c r="H199" s="30"/>
      <c r="I199" s="31"/>
      <c r="J199" s="31"/>
      <c r="K199" s="31"/>
      <c r="L199" s="32"/>
      <c r="M199" s="39"/>
      <c r="N199" s="22">
        <v>0</v>
      </c>
      <c r="O199" s="16">
        <f>C199+D199</f>
        <v>200</v>
      </c>
      <c r="P199" s="24">
        <v>0</v>
      </c>
      <c r="Q199" s="192">
        <f aca="true" t="shared" si="44" ref="Q199:Q217">LEN(A199)</f>
        <v>5</v>
      </c>
    </row>
    <row r="200" spans="1:17" ht="17.25" customHeight="1">
      <c r="A200" s="129" t="s">
        <v>753</v>
      </c>
      <c r="B200" s="21" t="s">
        <v>364</v>
      </c>
      <c r="C200" s="22">
        <v>0</v>
      </c>
      <c r="D200" s="16">
        <f>SUM(E200:N200)</f>
        <v>0</v>
      </c>
      <c r="E200" s="22">
        <v>0</v>
      </c>
      <c r="F200" s="22">
        <v>0</v>
      </c>
      <c r="G200" s="22">
        <v>0</v>
      </c>
      <c r="H200" s="30"/>
      <c r="I200" s="31"/>
      <c r="J200" s="31"/>
      <c r="K200" s="31"/>
      <c r="L200" s="32"/>
      <c r="M200" s="32"/>
      <c r="N200" s="22">
        <v>0</v>
      </c>
      <c r="O200" s="16">
        <f>C200+D200</f>
        <v>0</v>
      </c>
      <c r="P200" s="24">
        <v>0</v>
      </c>
      <c r="Q200" s="192">
        <f t="shared" si="44"/>
        <v>5</v>
      </c>
    </row>
    <row r="201" spans="1:17" ht="17.25" customHeight="1">
      <c r="A201" s="129" t="s">
        <v>873</v>
      </c>
      <c r="B201" s="198" t="s">
        <v>904</v>
      </c>
      <c r="C201" s="195">
        <v>509</v>
      </c>
      <c r="D201" s="196">
        <f>SUM(D202:D209)</f>
        <v>555</v>
      </c>
      <c r="E201" s="196">
        <f aca="true" t="shared" si="45" ref="E201:N201">SUM(E202:E209)</f>
        <v>160</v>
      </c>
      <c r="F201" s="196">
        <f t="shared" si="45"/>
        <v>170</v>
      </c>
      <c r="G201" s="196">
        <f t="shared" si="45"/>
        <v>0</v>
      </c>
      <c r="H201" s="196">
        <f t="shared" si="45"/>
        <v>0</v>
      </c>
      <c r="I201" s="196">
        <f t="shared" si="45"/>
        <v>0</v>
      </c>
      <c r="J201" s="196">
        <f t="shared" si="45"/>
        <v>225</v>
      </c>
      <c r="K201" s="196">
        <f t="shared" si="45"/>
        <v>0</v>
      </c>
      <c r="L201" s="196">
        <f t="shared" si="45"/>
        <v>0</v>
      </c>
      <c r="M201" s="196">
        <f t="shared" si="45"/>
        <v>0</v>
      </c>
      <c r="N201" s="196">
        <f t="shared" si="45"/>
        <v>0</v>
      </c>
      <c r="O201" s="196">
        <f>SUM(O202:O209)</f>
        <v>1064</v>
      </c>
      <c r="P201" s="196">
        <f>SUM(P202:P209)</f>
        <v>0</v>
      </c>
      <c r="Q201" s="192">
        <f t="shared" si="44"/>
        <v>3</v>
      </c>
    </row>
    <row r="202" spans="1:17" ht="17.25" customHeight="1">
      <c r="A202" s="129" t="s">
        <v>874</v>
      </c>
      <c r="B202" s="21" t="s">
        <v>905</v>
      </c>
      <c r="C202" s="22">
        <v>239</v>
      </c>
      <c r="D202" s="16">
        <f aca="true" t="shared" si="46" ref="D202:D209">SUM(E202:N202)</f>
        <v>160</v>
      </c>
      <c r="E202" s="22">
        <v>160</v>
      </c>
      <c r="F202" s="22">
        <v>0</v>
      </c>
      <c r="G202" s="22">
        <v>0</v>
      </c>
      <c r="H202" s="30"/>
      <c r="I202" s="31"/>
      <c r="J202" s="31"/>
      <c r="K202" s="31"/>
      <c r="L202" s="32"/>
      <c r="M202" s="32"/>
      <c r="N202" s="22"/>
      <c r="O202" s="16">
        <f aca="true" t="shared" si="47" ref="O202:O209">C202+D202</f>
        <v>399</v>
      </c>
      <c r="P202" s="24"/>
      <c r="Q202" s="192">
        <f t="shared" si="44"/>
        <v>5</v>
      </c>
    </row>
    <row r="203" spans="1:17" ht="17.25" customHeight="1">
      <c r="A203" s="129" t="s">
        <v>875</v>
      </c>
      <c r="B203" s="21" t="s">
        <v>906</v>
      </c>
      <c r="C203" s="22">
        <v>181</v>
      </c>
      <c r="D203" s="16">
        <f t="shared" si="46"/>
        <v>70</v>
      </c>
      <c r="E203" s="22">
        <v>0</v>
      </c>
      <c r="F203" s="22">
        <v>0</v>
      </c>
      <c r="G203" s="22">
        <v>0</v>
      </c>
      <c r="H203" s="30"/>
      <c r="I203" s="31"/>
      <c r="J203" s="31">
        <v>70</v>
      </c>
      <c r="K203" s="31"/>
      <c r="L203" s="32"/>
      <c r="M203" s="32"/>
      <c r="N203" s="22"/>
      <c r="O203" s="16">
        <f t="shared" si="47"/>
        <v>251</v>
      </c>
      <c r="P203" s="24"/>
      <c r="Q203" s="192">
        <f t="shared" si="44"/>
        <v>5</v>
      </c>
    </row>
    <row r="204" spans="1:17" ht="17.25" customHeight="1">
      <c r="A204" s="129" t="s">
        <v>876</v>
      </c>
      <c r="B204" s="21" t="s">
        <v>907</v>
      </c>
      <c r="C204" s="22">
        <v>0</v>
      </c>
      <c r="D204" s="16">
        <f t="shared" si="46"/>
        <v>0</v>
      </c>
      <c r="E204" s="22">
        <v>0</v>
      </c>
      <c r="F204" s="22">
        <v>0</v>
      </c>
      <c r="G204" s="22">
        <v>0</v>
      </c>
      <c r="H204" s="30"/>
      <c r="I204" s="31"/>
      <c r="J204" s="31"/>
      <c r="K204" s="31"/>
      <c r="L204" s="32"/>
      <c r="M204" s="32"/>
      <c r="N204" s="22"/>
      <c r="O204" s="16">
        <f t="shared" si="47"/>
        <v>0</v>
      </c>
      <c r="P204" s="24"/>
      <c r="Q204" s="192">
        <f t="shared" si="44"/>
        <v>5</v>
      </c>
    </row>
    <row r="205" spans="1:17" ht="17.25" customHeight="1">
      <c r="A205" s="129" t="s">
        <v>877</v>
      </c>
      <c r="B205" s="21" t="s">
        <v>908</v>
      </c>
      <c r="C205" s="22">
        <v>0</v>
      </c>
      <c r="D205" s="16">
        <f t="shared" si="46"/>
        <v>0</v>
      </c>
      <c r="E205" s="22">
        <v>0</v>
      </c>
      <c r="F205" s="22">
        <v>0</v>
      </c>
      <c r="G205" s="22">
        <v>0</v>
      </c>
      <c r="H205" s="30"/>
      <c r="I205" s="31"/>
      <c r="J205" s="31"/>
      <c r="K205" s="31"/>
      <c r="L205" s="32"/>
      <c r="M205" s="32"/>
      <c r="N205" s="22"/>
      <c r="O205" s="16">
        <f t="shared" si="47"/>
        <v>0</v>
      </c>
      <c r="P205" s="24"/>
      <c r="Q205" s="192">
        <f t="shared" si="44"/>
        <v>5</v>
      </c>
    </row>
    <row r="206" spans="1:17" ht="17.25" customHeight="1">
      <c r="A206" s="129" t="s">
        <v>878</v>
      </c>
      <c r="B206" s="21" t="s">
        <v>355</v>
      </c>
      <c r="C206" s="22">
        <v>25</v>
      </c>
      <c r="D206" s="16">
        <f t="shared" si="46"/>
        <v>0</v>
      </c>
      <c r="E206" s="22">
        <v>0</v>
      </c>
      <c r="F206" s="22">
        <v>0</v>
      </c>
      <c r="G206" s="22">
        <v>0</v>
      </c>
      <c r="H206" s="30"/>
      <c r="I206" s="31"/>
      <c r="J206" s="31"/>
      <c r="K206" s="31"/>
      <c r="L206" s="32"/>
      <c r="M206" s="32"/>
      <c r="N206" s="22"/>
      <c r="O206" s="16">
        <f t="shared" si="47"/>
        <v>25</v>
      </c>
      <c r="P206" s="24"/>
      <c r="Q206" s="192">
        <f t="shared" si="44"/>
        <v>5</v>
      </c>
    </row>
    <row r="207" spans="1:17" ht="17.25" customHeight="1">
      <c r="A207" s="129" t="s">
        <v>879</v>
      </c>
      <c r="B207" s="21" t="s">
        <v>909</v>
      </c>
      <c r="C207" s="22">
        <v>0</v>
      </c>
      <c r="D207" s="16">
        <f t="shared" si="46"/>
        <v>155</v>
      </c>
      <c r="E207" s="22">
        <v>0</v>
      </c>
      <c r="F207" s="22">
        <v>0</v>
      </c>
      <c r="G207" s="22">
        <v>0</v>
      </c>
      <c r="H207" s="30"/>
      <c r="I207" s="31"/>
      <c r="J207" s="31">
        <v>155</v>
      </c>
      <c r="K207" s="31"/>
      <c r="L207" s="32"/>
      <c r="M207" s="32"/>
      <c r="N207" s="22"/>
      <c r="O207" s="16">
        <f t="shared" si="47"/>
        <v>155</v>
      </c>
      <c r="P207" s="24"/>
      <c r="Q207" s="192">
        <f t="shared" si="44"/>
        <v>5</v>
      </c>
    </row>
    <row r="208" spans="1:17" ht="17.25" customHeight="1">
      <c r="A208" s="129" t="s">
        <v>880</v>
      </c>
      <c r="B208" s="21" t="s">
        <v>910</v>
      </c>
      <c r="C208" s="22">
        <v>64</v>
      </c>
      <c r="D208" s="16">
        <f t="shared" si="46"/>
        <v>170</v>
      </c>
      <c r="E208" s="22">
        <v>0</v>
      </c>
      <c r="F208" s="22">
        <v>170</v>
      </c>
      <c r="G208" s="22">
        <v>0</v>
      </c>
      <c r="H208" s="30"/>
      <c r="I208" s="31"/>
      <c r="J208" s="31"/>
      <c r="K208" s="31"/>
      <c r="L208" s="32"/>
      <c r="M208" s="32"/>
      <c r="N208" s="22"/>
      <c r="O208" s="16">
        <f t="shared" si="47"/>
        <v>234</v>
      </c>
      <c r="P208" s="24"/>
      <c r="Q208" s="192">
        <f t="shared" si="44"/>
        <v>5</v>
      </c>
    </row>
    <row r="209" spans="1:17" ht="17.25" customHeight="1">
      <c r="A209" s="129" t="s">
        <v>881</v>
      </c>
      <c r="B209" s="21" t="s">
        <v>911</v>
      </c>
      <c r="C209" s="22"/>
      <c r="D209" s="16">
        <f t="shared" si="46"/>
        <v>0</v>
      </c>
      <c r="E209" s="22">
        <v>0</v>
      </c>
      <c r="F209" s="22">
        <v>0</v>
      </c>
      <c r="G209" s="22">
        <v>0</v>
      </c>
      <c r="H209" s="30"/>
      <c r="I209" s="31"/>
      <c r="J209" s="31"/>
      <c r="K209" s="31"/>
      <c r="L209" s="32"/>
      <c r="M209" s="32"/>
      <c r="N209" s="22"/>
      <c r="O209" s="16">
        <f t="shared" si="47"/>
        <v>0</v>
      </c>
      <c r="P209" s="24"/>
      <c r="Q209" s="192">
        <f t="shared" si="44"/>
        <v>5</v>
      </c>
    </row>
    <row r="210" spans="1:17" ht="16.5" customHeight="1">
      <c r="A210" s="129" t="s">
        <v>754</v>
      </c>
      <c r="B210" s="19" t="s">
        <v>912</v>
      </c>
      <c r="C210" s="195">
        <v>3100</v>
      </c>
      <c r="D210" s="196">
        <f>SUM(E210:N210)</f>
        <v>-3100</v>
      </c>
      <c r="E210" s="197"/>
      <c r="F210" s="197"/>
      <c r="G210" s="197"/>
      <c r="H210" s="197">
        <v>-3100</v>
      </c>
      <c r="I210" s="195"/>
      <c r="J210" s="195">
        <v>0</v>
      </c>
      <c r="K210" s="195">
        <v>0</v>
      </c>
      <c r="L210" s="196">
        <v>0</v>
      </c>
      <c r="M210" s="196">
        <v>0</v>
      </c>
      <c r="N210" s="195">
        <v>0</v>
      </c>
      <c r="O210" s="196">
        <f>C210+D210</f>
        <v>0</v>
      </c>
      <c r="P210" s="196">
        <v>0</v>
      </c>
      <c r="Q210" s="192">
        <f t="shared" si="44"/>
        <v>3</v>
      </c>
    </row>
    <row r="211" spans="1:17" ht="17.25" customHeight="1">
      <c r="A211" s="129" t="s">
        <v>755</v>
      </c>
      <c r="B211" s="83" t="s">
        <v>913</v>
      </c>
      <c r="C211" s="196">
        <v>200</v>
      </c>
      <c r="D211" s="196">
        <f aca="true" t="shared" si="48" ref="D211:P211">SUM(D212)</f>
        <v>3013</v>
      </c>
      <c r="E211" s="196">
        <f t="shared" si="48"/>
        <v>0</v>
      </c>
      <c r="F211" s="196">
        <f t="shared" si="48"/>
        <v>0</v>
      </c>
      <c r="G211" s="196">
        <f t="shared" si="48"/>
        <v>0</v>
      </c>
      <c r="H211" s="196">
        <f t="shared" si="48"/>
        <v>0</v>
      </c>
      <c r="I211" s="196">
        <f t="shared" si="48"/>
        <v>0</v>
      </c>
      <c r="J211" s="196">
        <f t="shared" si="48"/>
        <v>3013</v>
      </c>
      <c r="K211" s="196">
        <f t="shared" si="48"/>
        <v>0</v>
      </c>
      <c r="L211" s="196">
        <f t="shared" si="48"/>
        <v>0</v>
      </c>
      <c r="M211" s="196">
        <f t="shared" si="48"/>
        <v>0</v>
      </c>
      <c r="N211" s="196">
        <f t="shared" si="48"/>
        <v>0</v>
      </c>
      <c r="O211" s="196">
        <f t="shared" si="48"/>
        <v>3213</v>
      </c>
      <c r="P211" s="196">
        <f t="shared" si="48"/>
        <v>0</v>
      </c>
      <c r="Q211" s="192">
        <f t="shared" si="44"/>
        <v>3</v>
      </c>
    </row>
    <row r="212" spans="1:17" ht="17.25" customHeight="1">
      <c r="A212" s="129" t="s">
        <v>756</v>
      </c>
      <c r="B212" s="81" t="s">
        <v>441</v>
      </c>
      <c r="C212" s="22">
        <v>200</v>
      </c>
      <c r="D212" s="16">
        <f>SUM(E212:N212)</f>
        <v>3013</v>
      </c>
      <c r="E212" s="22">
        <v>0</v>
      </c>
      <c r="F212" s="22">
        <v>0</v>
      </c>
      <c r="G212" s="22">
        <v>0</v>
      </c>
      <c r="H212" s="30"/>
      <c r="I212" s="31"/>
      <c r="J212" s="31">
        <v>3013</v>
      </c>
      <c r="K212" s="31"/>
      <c r="L212" s="32"/>
      <c r="M212" s="32"/>
      <c r="N212" s="22">
        <v>0</v>
      </c>
      <c r="O212" s="16">
        <f>C212+D212</f>
        <v>3213</v>
      </c>
      <c r="P212" s="24">
        <v>0</v>
      </c>
      <c r="Q212" s="192">
        <f t="shared" si="44"/>
        <v>5</v>
      </c>
    </row>
    <row r="213" spans="1:17" ht="17.25" customHeight="1">
      <c r="A213" s="129" t="s">
        <v>757</v>
      </c>
      <c r="B213" s="83" t="s">
        <v>914</v>
      </c>
      <c r="C213" s="195"/>
      <c r="D213" s="196">
        <f>D214</f>
        <v>27</v>
      </c>
      <c r="E213" s="196">
        <f aca="true" t="shared" si="49" ref="E213:N213">E214</f>
        <v>0</v>
      </c>
      <c r="F213" s="196">
        <f t="shared" si="49"/>
        <v>0</v>
      </c>
      <c r="G213" s="196">
        <f t="shared" si="49"/>
        <v>0</v>
      </c>
      <c r="H213" s="196">
        <f t="shared" si="49"/>
        <v>0</v>
      </c>
      <c r="I213" s="196">
        <f t="shared" si="49"/>
        <v>0</v>
      </c>
      <c r="J213" s="196">
        <f t="shared" si="49"/>
        <v>27</v>
      </c>
      <c r="K213" s="196">
        <f t="shared" si="49"/>
        <v>0</v>
      </c>
      <c r="L213" s="196">
        <f t="shared" si="49"/>
        <v>0</v>
      </c>
      <c r="M213" s="196">
        <f t="shared" si="49"/>
        <v>0</v>
      </c>
      <c r="N213" s="196">
        <f t="shared" si="49"/>
        <v>0</v>
      </c>
      <c r="O213" s="196">
        <f>O214</f>
        <v>27</v>
      </c>
      <c r="P213" s="196">
        <f>P214</f>
        <v>0</v>
      </c>
      <c r="Q213" s="192">
        <f t="shared" si="44"/>
        <v>3</v>
      </c>
    </row>
    <row r="214" spans="1:17" ht="17.25" customHeight="1">
      <c r="A214" s="129" t="s">
        <v>882</v>
      </c>
      <c r="B214" s="194" t="s">
        <v>920</v>
      </c>
      <c r="C214" s="22"/>
      <c r="D214" s="16">
        <f>SUM(E214:N214)</f>
        <v>27</v>
      </c>
      <c r="E214" s="22"/>
      <c r="F214" s="22"/>
      <c r="G214" s="22"/>
      <c r="H214" s="30"/>
      <c r="I214" s="31"/>
      <c r="J214" s="31">
        <v>27</v>
      </c>
      <c r="K214" s="31"/>
      <c r="L214" s="32"/>
      <c r="M214" s="32"/>
      <c r="N214" s="22"/>
      <c r="O214" s="16">
        <f>C214+D214</f>
        <v>27</v>
      </c>
      <c r="P214" s="24"/>
      <c r="Q214" s="192">
        <f t="shared" si="44"/>
        <v>5</v>
      </c>
    </row>
    <row r="215" spans="1:17" ht="17.25" customHeight="1">
      <c r="A215" s="129" t="s">
        <v>758</v>
      </c>
      <c r="B215" s="19" t="s">
        <v>915</v>
      </c>
      <c r="C215" s="16">
        <f aca="true" t="shared" si="50" ref="C215:P215">SUM(C216:C217)</f>
        <v>0</v>
      </c>
      <c r="D215" s="16">
        <f t="shared" si="50"/>
        <v>167</v>
      </c>
      <c r="E215" s="17">
        <f t="shared" si="50"/>
        <v>60</v>
      </c>
      <c r="F215" s="17">
        <f t="shared" si="50"/>
        <v>0</v>
      </c>
      <c r="G215" s="17">
        <f t="shared" si="50"/>
        <v>50</v>
      </c>
      <c r="H215" s="17">
        <f t="shared" si="50"/>
        <v>0</v>
      </c>
      <c r="I215" s="16">
        <f t="shared" si="50"/>
        <v>0</v>
      </c>
      <c r="J215" s="16">
        <f t="shared" si="50"/>
        <v>57</v>
      </c>
      <c r="K215" s="16">
        <f t="shared" si="50"/>
        <v>0</v>
      </c>
      <c r="L215" s="16">
        <f t="shared" si="50"/>
        <v>0</v>
      </c>
      <c r="M215" s="16">
        <f t="shared" si="50"/>
        <v>0</v>
      </c>
      <c r="N215" s="16">
        <f t="shared" si="50"/>
        <v>0</v>
      </c>
      <c r="O215" s="16">
        <f t="shared" si="50"/>
        <v>167</v>
      </c>
      <c r="P215" s="16">
        <f t="shared" si="50"/>
        <v>0</v>
      </c>
      <c r="Q215" s="192">
        <f t="shared" si="44"/>
        <v>3</v>
      </c>
    </row>
    <row r="216" spans="1:17" ht="17.25" customHeight="1">
      <c r="A216" s="129" t="s">
        <v>759</v>
      </c>
      <c r="B216" s="21" t="s">
        <v>365</v>
      </c>
      <c r="C216" s="22"/>
      <c r="D216" s="16">
        <f>SUM(E216:N216)</f>
        <v>0</v>
      </c>
      <c r="E216" s="22">
        <v>0</v>
      </c>
      <c r="F216" s="22">
        <v>0</v>
      </c>
      <c r="G216" s="22">
        <v>0</v>
      </c>
      <c r="H216" s="30"/>
      <c r="I216" s="31"/>
      <c r="J216" s="31"/>
      <c r="K216" s="31"/>
      <c r="L216" s="32"/>
      <c r="M216" s="32"/>
      <c r="N216" s="22">
        <v>0</v>
      </c>
      <c r="O216" s="16">
        <f>C216+D216</f>
        <v>0</v>
      </c>
      <c r="P216" s="24">
        <v>0</v>
      </c>
      <c r="Q216" s="192">
        <f t="shared" si="44"/>
        <v>5</v>
      </c>
    </row>
    <row r="217" spans="1:17" s="41" customFormat="1" ht="17.25" customHeight="1">
      <c r="A217" s="129" t="s">
        <v>760</v>
      </c>
      <c r="B217" s="21" t="s">
        <v>366</v>
      </c>
      <c r="C217" s="22"/>
      <c r="D217" s="16">
        <f>SUM(E217:N217)</f>
        <v>167</v>
      </c>
      <c r="E217" s="22">
        <v>60</v>
      </c>
      <c r="F217" s="22">
        <v>0</v>
      </c>
      <c r="G217" s="22">
        <v>50</v>
      </c>
      <c r="H217" s="30"/>
      <c r="I217" s="31"/>
      <c r="J217" s="31">
        <v>57</v>
      </c>
      <c r="K217" s="31"/>
      <c r="L217" s="32"/>
      <c r="M217" s="32"/>
      <c r="N217" s="22">
        <v>0</v>
      </c>
      <c r="O217" s="16">
        <f>C217+D217</f>
        <v>167</v>
      </c>
      <c r="P217" s="24">
        <v>0</v>
      </c>
      <c r="Q217" s="192">
        <f t="shared" si="44"/>
        <v>5</v>
      </c>
    </row>
    <row r="218" ht="17.25" customHeight="1"/>
    <row r="219" ht="17.25" customHeight="1"/>
    <row r="220" ht="17.25" customHeight="1"/>
    <row r="221" ht="17.25" customHeight="1"/>
    <row r="222" ht="17.25" customHeight="1"/>
    <row r="223" spans="1:17" s="41" customFormat="1" ht="17.2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90"/>
    </row>
    <row r="224" spans="1:17" s="41" customFormat="1" ht="16.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93"/>
    </row>
    <row r="225" spans="1:17" s="41" customFormat="1" ht="16.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90"/>
    </row>
    <row r="226" spans="1:17" s="41" customFormat="1" ht="16.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90"/>
    </row>
    <row r="227" ht="17.25" customHeight="1"/>
    <row r="228" ht="17.25" customHeight="1"/>
    <row r="229" ht="17.25" customHeight="1"/>
    <row r="230" ht="17.25" customHeight="1">
      <c r="Q230" s="193"/>
    </row>
    <row r="231" ht="17.25" customHeight="1">
      <c r="Q231" s="193"/>
    </row>
    <row r="232" ht="17.25" customHeight="1">
      <c r="Q232" s="193"/>
    </row>
    <row r="233" ht="17.25" customHeight="1">
      <c r="Q233" s="193"/>
    </row>
    <row r="234" ht="17.25" customHeight="1"/>
    <row r="235" ht="17.25" customHeight="1"/>
    <row r="236" ht="17.25" customHeight="1"/>
    <row r="237" ht="16.5" customHeight="1"/>
  </sheetData>
  <sheetProtection/>
  <autoFilter ref="A5:Q217"/>
  <mergeCells count="19">
    <mergeCell ref="A1:P1"/>
    <mergeCell ref="A2:P2"/>
    <mergeCell ref="P3:P5"/>
    <mergeCell ref="A3:A5"/>
    <mergeCell ref="D3:N3"/>
    <mergeCell ref="D4:D5"/>
    <mergeCell ref="F4:F5"/>
    <mergeCell ref="B3:B5"/>
    <mergeCell ref="C3:C5"/>
    <mergeCell ref="J4:J5"/>
    <mergeCell ref="M4:M5"/>
    <mergeCell ref="L4:L5"/>
    <mergeCell ref="E4:E5"/>
    <mergeCell ref="K4:K5"/>
    <mergeCell ref="O3:O5"/>
    <mergeCell ref="N4:N5"/>
    <mergeCell ref="G4:G5"/>
    <mergeCell ref="I4:I5"/>
    <mergeCell ref="H4:H5"/>
  </mergeCells>
  <printOptions horizontalCentered="1"/>
  <pageMargins left="0.35433070866141736" right="0.35433070866141736" top="0.3937007874015748" bottom="0.3937007874015748" header="0.5118110236220472" footer="0.5118110236220472"/>
  <pageSetup blackAndWhite="1" fitToHeight="8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rgb="FFFFC000"/>
  </sheetPr>
  <dimension ref="A1:N206"/>
  <sheetViews>
    <sheetView showZeros="0" zoomScalePageLayoutView="0" workbookViewId="0" topLeftCell="A187">
      <selection activeCell="P207" sqref="P207"/>
    </sheetView>
  </sheetViews>
  <sheetFormatPr defaultColWidth="9.00390625" defaultRowHeight="14.25"/>
  <cols>
    <col min="1" max="1" width="31.875" style="12" customWidth="1"/>
    <col min="2" max="2" width="6.625" style="12" customWidth="1"/>
    <col min="3" max="3" width="9.50390625" style="12" customWidth="1"/>
    <col min="4" max="4" width="8.125" style="12" customWidth="1"/>
    <col min="5" max="5" width="10.50390625" style="12" customWidth="1"/>
    <col min="6" max="6" width="8.125" style="12" customWidth="1"/>
    <col min="7" max="7" width="33.875" style="12" customWidth="1"/>
    <col min="8" max="8" width="6.875" style="12" customWidth="1"/>
    <col min="9" max="9" width="8.75390625" style="12" customWidth="1"/>
    <col min="10" max="10" width="7.125" style="12" customWidth="1"/>
    <col min="11" max="11" width="11.125" style="12" customWidth="1"/>
    <col min="12" max="12" width="8.375" style="12" customWidth="1"/>
    <col min="13" max="14" width="10.625" style="12" hidden="1" customWidth="1"/>
    <col min="15" max="16384" width="9.00390625" style="12" customWidth="1"/>
  </cols>
  <sheetData>
    <row r="1" spans="1:12" ht="20.25">
      <c r="A1" s="251" t="s">
        <v>838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9" ht="14.25">
      <c r="A2" s="94"/>
      <c r="B2" s="94"/>
      <c r="C2" s="95"/>
      <c r="D2" s="95"/>
      <c r="E2" s="95"/>
      <c r="F2" s="95"/>
      <c r="G2" s="95"/>
      <c r="H2" s="95"/>
      <c r="I2" s="95" t="s">
        <v>478</v>
      </c>
    </row>
    <row r="3" spans="1:14" s="42" customFormat="1" ht="18" customHeight="1">
      <c r="A3" s="253" t="s">
        <v>479</v>
      </c>
      <c r="B3" s="254"/>
      <c r="C3" s="254"/>
      <c r="D3" s="96"/>
      <c r="E3" s="96"/>
      <c r="F3" s="96"/>
      <c r="G3" s="255" t="s">
        <v>480</v>
      </c>
      <c r="H3" s="256"/>
      <c r="I3" s="256"/>
      <c r="J3" s="256"/>
      <c r="K3" s="256"/>
      <c r="L3" s="257"/>
      <c r="M3" s="175" t="s">
        <v>829</v>
      </c>
      <c r="N3" s="175"/>
    </row>
    <row r="4" spans="1:14" s="42" customFormat="1" ht="36.75" customHeight="1">
      <c r="A4" s="97" t="s">
        <v>481</v>
      </c>
      <c r="B4" s="97" t="s">
        <v>482</v>
      </c>
      <c r="C4" s="98" t="s">
        <v>483</v>
      </c>
      <c r="D4" s="99" t="s">
        <v>484</v>
      </c>
      <c r="E4" s="139" t="s">
        <v>769</v>
      </c>
      <c r="F4" s="100" t="s">
        <v>485</v>
      </c>
      <c r="G4" s="97" t="s">
        <v>481</v>
      </c>
      <c r="H4" s="97" t="s">
        <v>482</v>
      </c>
      <c r="I4" s="98" t="s">
        <v>483</v>
      </c>
      <c r="J4" s="99" t="s">
        <v>484</v>
      </c>
      <c r="K4" s="139" t="s">
        <v>769</v>
      </c>
      <c r="L4" s="100" t="s">
        <v>485</v>
      </c>
      <c r="M4" s="176" t="s">
        <v>830</v>
      </c>
      <c r="N4" s="177" t="s">
        <v>831</v>
      </c>
    </row>
    <row r="5" spans="1:14" s="42" customFormat="1" ht="18" customHeight="1">
      <c r="A5" s="101" t="s">
        <v>85</v>
      </c>
      <c r="B5" s="101"/>
      <c r="C5" s="102"/>
      <c r="D5" s="102"/>
      <c r="E5" s="102"/>
      <c r="F5" s="103">
        <f>IF(B5=0,0,SUM(E5/B5-1)*100)</f>
        <v>0</v>
      </c>
      <c r="G5" s="214" t="s">
        <v>952</v>
      </c>
      <c r="H5" s="104">
        <f>H6+H11</f>
        <v>151</v>
      </c>
      <c r="I5" s="104">
        <f>I6+I11</f>
        <v>56</v>
      </c>
      <c r="J5" s="104">
        <f>K5-I5</f>
        <v>23</v>
      </c>
      <c r="K5" s="104">
        <f>K6+K11</f>
        <v>79</v>
      </c>
      <c r="L5" s="103">
        <f>IF(H5=0,0,SUM(K5/H5-1)*100)</f>
        <v>-47.682119205298015</v>
      </c>
      <c r="M5" s="104">
        <f>SUM(M6)</f>
        <v>19</v>
      </c>
      <c r="N5" s="104">
        <f aca="true" t="shared" si="0" ref="N5:N10">K5-M5</f>
        <v>60</v>
      </c>
    </row>
    <row r="6" spans="1:14" s="42" customFormat="1" ht="18" customHeight="1">
      <c r="A6" s="101" t="s">
        <v>486</v>
      </c>
      <c r="B6" s="101"/>
      <c r="C6" s="102"/>
      <c r="D6" s="102"/>
      <c r="E6" s="102"/>
      <c r="F6" s="103">
        <f aca="true" t="shared" si="1" ref="F6:F69">IF(B6=0,0,SUM(E6/B6-1)*100)</f>
        <v>0</v>
      </c>
      <c r="G6" s="105" t="s">
        <v>86</v>
      </c>
      <c r="H6" s="102">
        <f>SUM(H7:H10)</f>
        <v>19</v>
      </c>
      <c r="I6" s="102">
        <f>SUM(I7:I10)</f>
        <v>16</v>
      </c>
      <c r="J6" s="104">
        <f aca="true" t="shared" si="2" ref="J6:J75">K6-I6</f>
        <v>8</v>
      </c>
      <c r="K6" s="102">
        <f>SUM(K7:K10)</f>
        <v>24</v>
      </c>
      <c r="L6" s="103">
        <f aca="true" t="shared" si="3" ref="L6:L75">IF(H6=0,0,SUM(K6/H6-1)*100)</f>
        <v>26.315789473684205</v>
      </c>
      <c r="M6" s="102">
        <f>SUM(M7:M10)</f>
        <v>19</v>
      </c>
      <c r="N6" s="104">
        <f t="shared" si="0"/>
        <v>5</v>
      </c>
    </row>
    <row r="7" spans="1:14" s="42" customFormat="1" ht="18" customHeight="1">
      <c r="A7" s="101" t="s">
        <v>487</v>
      </c>
      <c r="B7" s="101"/>
      <c r="C7" s="102"/>
      <c r="D7" s="102"/>
      <c r="E7" s="102"/>
      <c r="F7" s="103">
        <f t="shared" si="1"/>
        <v>0</v>
      </c>
      <c r="G7" s="105" t="s">
        <v>128</v>
      </c>
      <c r="H7" s="105"/>
      <c r="I7" s="102"/>
      <c r="J7" s="104">
        <f t="shared" si="2"/>
        <v>0</v>
      </c>
      <c r="K7" s="80"/>
      <c r="L7" s="103">
        <f t="shared" si="3"/>
        <v>0</v>
      </c>
      <c r="M7" s="80"/>
      <c r="N7" s="104">
        <f t="shared" si="0"/>
        <v>0</v>
      </c>
    </row>
    <row r="8" spans="1:14" s="42" customFormat="1" ht="18" customHeight="1">
      <c r="A8" s="101" t="s">
        <v>488</v>
      </c>
      <c r="B8" s="101"/>
      <c r="C8" s="102"/>
      <c r="D8" s="102"/>
      <c r="E8" s="102"/>
      <c r="F8" s="103">
        <f t="shared" si="1"/>
        <v>0</v>
      </c>
      <c r="G8" s="105" t="s">
        <v>129</v>
      </c>
      <c r="H8" s="106">
        <v>19</v>
      </c>
      <c r="I8" s="102">
        <v>16</v>
      </c>
      <c r="J8" s="104">
        <f t="shared" si="2"/>
        <v>8</v>
      </c>
      <c r="K8" s="80">
        <v>24</v>
      </c>
      <c r="L8" s="103">
        <f t="shared" si="3"/>
        <v>26.315789473684205</v>
      </c>
      <c r="M8" s="80">
        <v>19</v>
      </c>
      <c r="N8" s="104">
        <f t="shared" si="0"/>
        <v>5</v>
      </c>
    </row>
    <row r="9" spans="1:14" s="42" customFormat="1" ht="18" customHeight="1">
      <c r="A9" s="101" t="s">
        <v>489</v>
      </c>
      <c r="B9" s="107"/>
      <c r="C9" s="107"/>
      <c r="D9" s="102">
        <f>E9-C9</f>
        <v>0</v>
      </c>
      <c r="E9" s="107"/>
      <c r="F9" s="103">
        <f t="shared" si="1"/>
        <v>0</v>
      </c>
      <c r="G9" s="105" t="s">
        <v>130</v>
      </c>
      <c r="H9" s="105"/>
      <c r="I9" s="102"/>
      <c r="J9" s="104">
        <f t="shared" si="2"/>
        <v>0</v>
      </c>
      <c r="K9" s="80"/>
      <c r="L9" s="103">
        <f t="shared" si="3"/>
        <v>0</v>
      </c>
      <c r="M9" s="80"/>
      <c r="N9" s="104">
        <f t="shared" si="0"/>
        <v>0</v>
      </c>
    </row>
    <row r="10" spans="1:14" s="42" customFormat="1" ht="18" customHeight="1">
      <c r="A10" s="101" t="s">
        <v>490</v>
      </c>
      <c r="B10" s="101"/>
      <c r="C10" s="102"/>
      <c r="D10" s="102">
        <f aca="true" t="shared" si="4" ref="D10:D44">E10-C10</f>
        <v>0</v>
      </c>
      <c r="E10" s="102"/>
      <c r="F10" s="103">
        <f t="shared" si="1"/>
        <v>0</v>
      </c>
      <c r="G10" s="105" t="s">
        <v>131</v>
      </c>
      <c r="H10" s="105"/>
      <c r="I10" s="102"/>
      <c r="J10" s="104">
        <f t="shared" si="2"/>
        <v>0</v>
      </c>
      <c r="K10" s="80"/>
      <c r="L10" s="103">
        <f t="shared" si="3"/>
        <v>0</v>
      </c>
      <c r="M10" s="80"/>
      <c r="N10" s="104">
        <f t="shared" si="0"/>
        <v>0</v>
      </c>
    </row>
    <row r="11" spans="1:14" s="42" customFormat="1" ht="18" customHeight="1">
      <c r="A11" s="101" t="s">
        <v>491</v>
      </c>
      <c r="B11" s="101"/>
      <c r="C11" s="102"/>
      <c r="D11" s="102">
        <f t="shared" si="4"/>
        <v>0</v>
      </c>
      <c r="E11" s="102"/>
      <c r="F11" s="103">
        <f t="shared" si="1"/>
        <v>0</v>
      </c>
      <c r="G11" s="214" t="s">
        <v>933</v>
      </c>
      <c r="H11" s="102">
        <f>SUM(H12:H16)</f>
        <v>132</v>
      </c>
      <c r="I11" s="102">
        <f>SUM(I12:I16)</f>
        <v>40</v>
      </c>
      <c r="J11" s="104">
        <f t="shared" si="2"/>
        <v>15</v>
      </c>
      <c r="K11" s="102">
        <f>SUM(K12:K16)</f>
        <v>55</v>
      </c>
      <c r="L11" s="103">
        <f t="shared" si="3"/>
        <v>-58.33333333333333</v>
      </c>
      <c r="M11" s="102">
        <f>SUM(M12+M16)</f>
        <v>578</v>
      </c>
      <c r="N11" s="104">
        <f aca="true" t="shared" si="5" ref="N11:N42">K18-M11</f>
        <v>1319</v>
      </c>
    </row>
    <row r="12" spans="1:14" s="42" customFormat="1" ht="18" customHeight="1">
      <c r="A12" s="101" t="s">
        <v>493</v>
      </c>
      <c r="B12" s="101"/>
      <c r="C12" s="102"/>
      <c r="D12" s="102">
        <f t="shared" si="4"/>
        <v>0</v>
      </c>
      <c r="E12" s="102"/>
      <c r="F12" s="103">
        <f t="shared" si="1"/>
        <v>0</v>
      </c>
      <c r="G12" s="206" t="s">
        <v>223</v>
      </c>
      <c r="H12" s="206"/>
      <c r="I12" s="102"/>
      <c r="J12" s="104">
        <f>K12-I12</f>
        <v>0</v>
      </c>
      <c r="K12" s="102"/>
      <c r="L12" s="103">
        <f>IF(H12=0,0,SUM(K12/H12-1)*100)</f>
        <v>0</v>
      </c>
      <c r="M12" s="102">
        <f>SUM(M13:M15)</f>
        <v>578</v>
      </c>
      <c r="N12" s="104">
        <f t="shared" si="5"/>
        <v>1257</v>
      </c>
    </row>
    <row r="13" spans="1:14" s="42" customFormat="1" ht="18" customHeight="1">
      <c r="A13" s="101" t="s">
        <v>494</v>
      </c>
      <c r="B13" s="101"/>
      <c r="C13" s="102"/>
      <c r="D13" s="102">
        <f t="shared" si="4"/>
        <v>0</v>
      </c>
      <c r="E13" s="102"/>
      <c r="F13" s="103">
        <f t="shared" si="1"/>
        <v>0</v>
      </c>
      <c r="G13" s="206" t="s">
        <v>224</v>
      </c>
      <c r="H13" s="206"/>
      <c r="I13" s="102"/>
      <c r="J13" s="104">
        <f>K13-I13</f>
        <v>0</v>
      </c>
      <c r="K13" s="102"/>
      <c r="L13" s="103">
        <f>IF(H13=0,0,SUM(K13/H13-1)*100)</f>
        <v>0</v>
      </c>
      <c r="M13" s="102">
        <v>578</v>
      </c>
      <c r="N13" s="104">
        <f t="shared" si="5"/>
        <v>-1</v>
      </c>
    </row>
    <row r="14" spans="1:14" s="42" customFormat="1" ht="18" customHeight="1">
      <c r="A14" s="101" t="s">
        <v>495</v>
      </c>
      <c r="B14" s="101"/>
      <c r="C14" s="102">
        <f>SUM(C15:C20)</f>
        <v>0</v>
      </c>
      <c r="D14" s="102">
        <f t="shared" si="4"/>
        <v>0</v>
      </c>
      <c r="E14" s="102">
        <f>SUM(E15:E20)</f>
        <v>0</v>
      </c>
      <c r="F14" s="103">
        <f t="shared" si="1"/>
        <v>0</v>
      </c>
      <c r="G14" s="206" t="s">
        <v>225</v>
      </c>
      <c r="H14" s="206"/>
      <c r="I14" s="102"/>
      <c r="J14" s="104">
        <f>K14-I14</f>
        <v>0</v>
      </c>
      <c r="K14" s="102"/>
      <c r="L14" s="103">
        <f>IF(H14=0,0,SUM(K14/H14-1)*100)</f>
        <v>0</v>
      </c>
      <c r="M14" s="102"/>
      <c r="N14" s="104">
        <f t="shared" si="5"/>
        <v>1258</v>
      </c>
    </row>
    <row r="15" spans="1:14" s="42" customFormat="1" ht="18" customHeight="1">
      <c r="A15" s="108" t="s">
        <v>109</v>
      </c>
      <c r="B15" s="108"/>
      <c r="C15" s="102"/>
      <c r="D15" s="102">
        <f t="shared" si="4"/>
        <v>0</v>
      </c>
      <c r="E15" s="102"/>
      <c r="F15" s="103">
        <f t="shared" si="1"/>
        <v>0</v>
      </c>
      <c r="G15" s="206" t="s">
        <v>226</v>
      </c>
      <c r="H15" s="109">
        <v>132</v>
      </c>
      <c r="I15" s="102">
        <v>40</v>
      </c>
      <c r="J15" s="104">
        <f>K15-I15</f>
        <v>15</v>
      </c>
      <c r="K15" s="102">
        <v>55</v>
      </c>
      <c r="L15" s="103">
        <f>IF(H15=0,0,SUM(K15/H15-1)*100)</f>
        <v>-58.33333333333333</v>
      </c>
      <c r="M15" s="102"/>
      <c r="N15" s="104">
        <f t="shared" si="5"/>
        <v>0</v>
      </c>
    </row>
    <row r="16" spans="1:14" s="42" customFormat="1" ht="18" customHeight="1">
      <c r="A16" s="108" t="s">
        <v>496</v>
      </c>
      <c r="B16" s="108"/>
      <c r="C16" s="102"/>
      <c r="D16" s="102">
        <f t="shared" si="4"/>
        <v>0</v>
      </c>
      <c r="E16" s="102"/>
      <c r="F16" s="103">
        <f t="shared" si="1"/>
        <v>0</v>
      </c>
      <c r="G16" s="206" t="s">
        <v>227</v>
      </c>
      <c r="H16" s="109"/>
      <c r="I16" s="109"/>
      <c r="J16" s="104">
        <f>K16-I16</f>
        <v>0</v>
      </c>
      <c r="K16" s="109"/>
      <c r="L16" s="103">
        <f>IF(H16=0,0,SUM(K16/H16-1)*100)</f>
        <v>0</v>
      </c>
      <c r="M16" s="102">
        <f>SUM(M17:M19)</f>
        <v>0</v>
      </c>
      <c r="N16" s="104">
        <f t="shared" si="5"/>
        <v>62</v>
      </c>
    </row>
    <row r="17" spans="1:14" s="42" customFormat="1" ht="18" customHeight="1">
      <c r="A17" s="108" t="s">
        <v>110</v>
      </c>
      <c r="B17" s="108"/>
      <c r="C17" s="102"/>
      <c r="D17" s="102">
        <f t="shared" si="4"/>
        <v>0</v>
      </c>
      <c r="E17" s="102"/>
      <c r="F17" s="103">
        <f t="shared" si="1"/>
        <v>0</v>
      </c>
      <c r="G17" s="206"/>
      <c r="H17" s="109"/>
      <c r="I17" s="109"/>
      <c r="J17" s="104"/>
      <c r="K17" s="109"/>
      <c r="L17" s="103"/>
      <c r="M17" s="102"/>
      <c r="N17" s="104">
        <f t="shared" si="5"/>
        <v>0</v>
      </c>
    </row>
    <row r="18" spans="1:14" s="42" customFormat="1" ht="18" customHeight="1">
      <c r="A18" s="108" t="s">
        <v>111</v>
      </c>
      <c r="B18" s="108"/>
      <c r="C18" s="102"/>
      <c r="D18" s="102">
        <f t="shared" si="4"/>
        <v>0</v>
      </c>
      <c r="E18" s="102"/>
      <c r="F18" s="103">
        <f t="shared" si="1"/>
        <v>0</v>
      </c>
      <c r="G18" s="101" t="s">
        <v>492</v>
      </c>
      <c r="H18" s="102">
        <f>SUM(H19+H23)</f>
        <v>598</v>
      </c>
      <c r="I18" s="102">
        <f>SUM(I19+I23)</f>
        <v>1371</v>
      </c>
      <c r="J18" s="104">
        <f t="shared" si="2"/>
        <v>526</v>
      </c>
      <c r="K18" s="102">
        <f>SUM(K19+K23)</f>
        <v>1897</v>
      </c>
      <c r="L18" s="103">
        <f t="shared" si="3"/>
        <v>217.22408026755855</v>
      </c>
      <c r="M18" s="109"/>
      <c r="N18" s="104">
        <f t="shared" si="5"/>
        <v>62</v>
      </c>
    </row>
    <row r="19" spans="1:14" s="42" customFormat="1" ht="18" customHeight="1">
      <c r="A19" s="108" t="s">
        <v>497</v>
      </c>
      <c r="B19" s="108"/>
      <c r="C19" s="102"/>
      <c r="D19" s="102">
        <f t="shared" si="4"/>
        <v>0</v>
      </c>
      <c r="E19" s="102"/>
      <c r="F19" s="103">
        <f t="shared" si="1"/>
        <v>0</v>
      </c>
      <c r="G19" s="105" t="s">
        <v>87</v>
      </c>
      <c r="H19" s="102">
        <f>SUM(H20:H22)</f>
        <v>578</v>
      </c>
      <c r="I19" s="102">
        <f>SUM(I20:I22)</f>
        <v>1333</v>
      </c>
      <c r="J19" s="104">
        <f t="shared" si="2"/>
        <v>502</v>
      </c>
      <c r="K19" s="102">
        <f>SUM(K20:K22)</f>
        <v>1835</v>
      </c>
      <c r="L19" s="103">
        <f t="shared" si="3"/>
        <v>217.47404844290656</v>
      </c>
      <c r="M19" s="102"/>
      <c r="N19" s="104">
        <f t="shared" si="5"/>
        <v>0</v>
      </c>
    </row>
    <row r="20" spans="1:14" s="42" customFormat="1" ht="18" customHeight="1">
      <c r="A20" s="108" t="s">
        <v>112</v>
      </c>
      <c r="B20" s="108"/>
      <c r="C20" s="102"/>
      <c r="D20" s="102">
        <f t="shared" si="4"/>
        <v>0</v>
      </c>
      <c r="E20" s="102"/>
      <c r="F20" s="103">
        <f t="shared" si="1"/>
        <v>0</v>
      </c>
      <c r="G20" s="105" t="s">
        <v>132</v>
      </c>
      <c r="H20" s="106">
        <v>578</v>
      </c>
      <c r="I20" s="102">
        <v>577</v>
      </c>
      <c r="J20" s="104">
        <f t="shared" si="2"/>
        <v>0</v>
      </c>
      <c r="K20" s="102">
        <v>577</v>
      </c>
      <c r="L20" s="103">
        <f t="shared" si="3"/>
        <v>-0.17301038062284002</v>
      </c>
      <c r="M20" s="102">
        <f>SUM(M21+M23)</f>
        <v>0</v>
      </c>
      <c r="N20" s="104">
        <f t="shared" si="5"/>
        <v>0</v>
      </c>
    </row>
    <row r="21" spans="1:14" s="42" customFormat="1" ht="18" customHeight="1">
      <c r="A21" s="101" t="s">
        <v>499</v>
      </c>
      <c r="B21" s="101"/>
      <c r="C21" s="102"/>
      <c r="D21" s="102">
        <f t="shared" si="4"/>
        <v>0</v>
      </c>
      <c r="E21" s="102"/>
      <c r="F21" s="103">
        <f t="shared" si="1"/>
        <v>0</v>
      </c>
      <c r="G21" s="105" t="s">
        <v>133</v>
      </c>
      <c r="H21" s="106"/>
      <c r="I21" s="102">
        <v>756</v>
      </c>
      <c r="J21" s="104">
        <f t="shared" si="2"/>
        <v>502</v>
      </c>
      <c r="K21" s="102">
        <v>1258</v>
      </c>
      <c r="L21" s="103">
        <f t="shared" si="3"/>
        <v>0</v>
      </c>
      <c r="M21" s="102">
        <f>SUM(M22)</f>
        <v>0</v>
      </c>
      <c r="N21" s="104">
        <f t="shared" si="5"/>
        <v>0</v>
      </c>
    </row>
    <row r="22" spans="1:14" s="42" customFormat="1" ht="18" customHeight="1">
      <c r="A22" s="101" t="s">
        <v>501</v>
      </c>
      <c r="B22" s="101">
        <v>1996</v>
      </c>
      <c r="C22" s="102">
        <v>1050</v>
      </c>
      <c r="D22" s="102">
        <f t="shared" si="4"/>
        <v>435</v>
      </c>
      <c r="E22" s="102">
        <v>1485</v>
      </c>
      <c r="F22" s="103">
        <f t="shared" si="1"/>
        <v>-25.60120240480962</v>
      </c>
      <c r="G22" s="105" t="s">
        <v>134</v>
      </c>
      <c r="H22" s="106"/>
      <c r="I22" s="102"/>
      <c r="J22" s="104">
        <f t="shared" si="2"/>
        <v>0</v>
      </c>
      <c r="K22" s="102"/>
      <c r="L22" s="103">
        <f t="shared" si="3"/>
        <v>0</v>
      </c>
      <c r="M22" s="102"/>
      <c r="N22" s="104">
        <f t="shared" si="5"/>
        <v>0</v>
      </c>
    </row>
    <row r="23" spans="1:14" s="42" customFormat="1" ht="18" customHeight="1">
      <c r="A23" s="101" t="s">
        <v>503</v>
      </c>
      <c r="B23" s="101">
        <v>38</v>
      </c>
      <c r="C23" s="102">
        <v>30</v>
      </c>
      <c r="D23" s="102">
        <f t="shared" si="4"/>
        <v>5</v>
      </c>
      <c r="E23" s="102">
        <v>35</v>
      </c>
      <c r="F23" s="103">
        <f t="shared" si="1"/>
        <v>-7.8947368421052655</v>
      </c>
      <c r="G23" s="105" t="s">
        <v>88</v>
      </c>
      <c r="H23" s="102">
        <f>SUM(H24:H26)</f>
        <v>20</v>
      </c>
      <c r="I23" s="102">
        <f>SUM(I24:I26)</f>
        <v>38</v>
      </c>
      <c r="J23" s="104">
        <f t="shared" si="2"/>
        <v>24</v>
      </c>
      <c r="K23" s="102">
        <f>SUM(K24:K26)</f>
        <v>62</v>
      </c>
      <c r="L23" s="103">
        <f t="shared" si="3"/>
        <v>210</v>
      </c>
      <c r="M23" s="102">
        <f>SUM(M24:M27)</f>
        <v>0</v>
      </c>
      <c r="N23" s="104">
        <f t="shared" si="5"/>
        <v>0</v>
      </c>
    </row>
    <row r="24" spans="1:14" s="42" customFormat="1" ht="18" customHeight="1">
      <c r="A24" s="101" t="s">
        <v>505</v>
      </c>
      <c r="B24" s="102">
        <f>SUM(B25:B29)</f>
        <v>41970</v>
      </c>
      <c r="C24" s="102">
        <f>SUM(C25:C29)</f>
        <v>23880</v>
      </c>
      <c r="D24" s="102">
        <f t="shared" si="4"/>
        <v>8670</v>
      </c>
      <c r="E24" s="102">
        <f>SUM(E25:E29)</f>
        <v>32550</v>
      </c>
      <c r="F24" s="103">
        <f t="shared" si="1"/>
        <v>-22.444603288062904</v>
      </c>
      <c r="G24" s="105" t="s">
        <v>132</v>
      </c>
      <c r="H24" s="105"/>
      <c r="I24" s="102"/>
      <c r="J24" s="104">
        <f t="shared" si="2"/>
        <v>0</v>
      </c>
      <c r="K24" s="102"/>
      <c r="L24" s="103">
        <f t="shared" si="3"/>
        <v>0</v>
      </c>
      <c r="M24" s="102"/>
      <c r="N24" s="104">
        <f t="shared" si="5"/>
        <v>0</v>
      </c>
    </row>
    <row r="25" spans="1:14" s="42" customFormat="1" ht="18" customHeight="1">
      <c r="A25" s="108" t="s">
        <v>113</v>
      </c>
      <c r="B25" s="108">
        <v>37748</v>
      </c>
      <c r="C25" s="102">
        <v>24480</v>
      </c>
      <c r="D25" s="102">
        <f t="shared" si="4"/>
        <v>8670</v>
      </c>
      <c r="E25" s="102">
        <v>33150</v>
      </c>
      <c r="F25" s="103">
        <f t="shared" si="1"/>
        <v>-12.180777789551767</v>
      </c>
      <c r="G25" s="105" t="s">
        <v>133</v>
      </c>
      <c r="H25" s="106">
        <v>20</v>
      </c>
      <c r="I25" s="109">
        <v>38</v>
      </c>
      <c r="J25" s="104">
        <f t="shared" si="2"/>
        <v>24</v>
      </c>
      <c r="K25" s="109">
        <v>62</v>
      </c>
      <c r="L25" s="103">
        <f t="shared" si="3"/>
        <v>210</v>
      </c>
      <c r="M25" s="102"/>
      <c r="N25" s="104">
        <f t="shared" si="5"/>
        <v>0</v>
      </c>
    </row>
    <row r="26" spans="1:14" s="42" customFormat="1" ht="18" customHeight="1">
      <c r="A26" s="108" t="s">
        <v>114</v>
      </c>
      <c r="B26" s="108">
        <v>557</v>
      </c>
      <c r="C26" s="102"/>
      <c r="D26" s="102">
        <f t="shared" si="4"/>
        <v>0</v>
      </c>
      <c r="E26" s="102"/>
      <c r="F26" s="103">
        <f t="shared" si="1"/>
        <v>-100</v>
      </c>
      <c r="G26" s="110" t="s">
        <v>135</v>
      </c>
      <c r="H26" s="110"/>
      <c r="I26" s="102"/>
      <c r="J26" s="104">
        <f t="shared" si="2"/>
        <v>0</v>
      </c>
      <c r="K26" s="102"/>
      <c r="L26" s="103">
        <f t="shared" si="3"/>
        <v>0</v>
      </c>
      <c r="M26" s="102"/>
      <c r="N26" s="104">
        <f t="shared" si="5"/>
        <v>0</v>
      </c>
    </row>
    <row r="27" spans="1:14" s="42" customFormat="1" ht="18" customHeight="1">
      <c r="A27" s="108" t="s">
        <v>115</v>
      </c>
      <c r="B27" s="108">
        <v>4243</v>
      </c>
      <c r="C27" s="102"/>
      <c r="D27" s="102">
        <f t="shared" si="4"/>
        <v>0</v>
      </c>
      <c r="E27" s="102"/>
      <c r="F27" s="103">
        <f t="shared" si="1"/>
        <v>-100</v>
      </c>
      <c r="G27" s="101" t="s">
        <v>498</v>
      </c>
      <c r="H27" s="102">
        <f>SUM(H28+H30)</f>
        <v>0</v>
      </c>
      <c r="I27" s="102">
        <f>SUM(I28+I30)</f>
        <v>0</v>
      </c>
      <c r="J27" s="104">
        <f t="shared" si="2"/>
        <v>0</v>
      </c>
      <c r="K27" s="102">
        <f>SUM(K28+K30)</f>
        <v>0</v>
      </c>
      <c r="L27" s="103">
        <f t="shared" si="3"/>
        <v>0</v>
      </c>
      <c r="M27" s="102"/>
      <c r="N27" s="104">
        <f t="shared" si="5"/>
        <v>0</v>
      </c>
    </row>
    <row r="28" spans="1:14" s="42" customFormat="1" ht="18" customHeight="1">
      <c r="A28" s="174" t="s">
        <v>827</v>
      </c>
      <c r="B28" s="108">
        <v>-578</v>
      </c>
      <c r="C28" s="102">
        <v>-600</v>
      </c>
      <c r="D28" s="102">
        <f t="shared" si="4"/>
        <v>0</v>
      </c>
      <c r="E28" s="102">
        <v>-600</v>
      </c>
      <c r="F28" s="103">
        <f t="shared" si="1"/>
        <v>3.806228373702414</v>
      </c>
      <c r="G28" s="101" t="s">
        <v>500</v>
      </c>
      <c r="H28" s="102">
        <f>SUM(H29)</f>
        <v>0</v>
      </c>
      <c r="I28" s="102">
        <f>SUM(I29)</f>
        <v>0</v>
      </c>
      <c r="J28" s="104">
        <f t="shared" si="2"/>
        <v>0</v>
      </c>
      <c r="K28" s="102">
        <f>SUM(K29)</f>
        <v>0</v>
      </c>
      <c r="L28" s="103">
        <f t="shared" si="3"/>
        <v>0</v>
      </c>
      <c r="M28" s="111">
        <f>SUM(M29+M36+M49+M55+M59+M60+M65+M71)</f>
        <v>32270</v>
      </c>
      <c r="N28" s="104">
        <f t="shared" si="5"/>
        <v>24713</v>
      </c>
    </row>
    <row r="29" spans="1:14" s="42" customFormat="1" ht="18" customHeight="1">
      <c r="A29" s="108" t="s">
        <v>116</v>
      </c>
      <c r="B29" s="108"/>
      <c r="C29" s="102"/>
      <c r="D29" s="102">
        <f t="shared" si="4"/>
        <v>0</v>
      </c>
      <c r="E29" s="102"/>
      <c r="F29" s="103"/>
      <c r="G29" s="101" t="s">
        <v>502</v>
      </c>
      <c r="H29" s="101"/>
      <c r="I29" s="102"/>
      <c r="J29" s="104">
        <f t="shared" si="2"/>
        <v>0</v>
      </c>
      <c r="K29" s="102"/>
      <c r="L29" s="103">
        <f t="shared" si="3"/>
        <v>0</v>
      </c>
      <c r="M29" s="102">
        <f>SUM(M30:M35)</f>
        <v>0</v>
      </c>
      <c r="N29" s="104">
        <f t="shared" si="5"/>
        <v>0</v>
      </c>
    </row>
    <row r="30" spans="1:14" s="42" customFormat="1" ht="18" customHeight="1">
      <c r="A30" s="101" t="s">
        <v>511</v>
      </c>
      <c r="B30" s="101"/>
      <c r="C30" s="102"/>
      <c r="D30" s="102">
        <f t="shared" si="4"/>
        <v>0</v>
      </c>
      <c r="E30" s="102"/>
      <c r="F30" s="103">
        <f t="shared" si="1"/>
        <v>0</v>
      </c>
      <c r="G30" s="101" t="s">
        <v>504</v>
      </c>
      <c r="H30" s="102">
        <f>SUM(H31:H34)</f>
        <v>0</v>
      </c>
      <c r="I30" s="102">
        <f>SUM(I31:I34)</f>
        <v>0</v>
      </c>
      <c r="J30" s="104">
        <f t="shared" si="2"/>
        <v>0</v>
      </c>
      <c r="K30" s="102">
        <f>SUM(K31:K34)</f>
        <v>0</v>
      </c>
      <c r="L30" s="103">
        <f t="shared" si="3"/>
        <v>0</v>
      </c>
      <c r="M30" s="102"/>
      <c r="N30" s="104">
        <f t="shared" si="5"/>
        <v>0</v>
      </c>
    </row>
    <row r="31" spans="1:14" s="42" customFormat="1" ht="18" customHeight="1">
      <c r="A31" s="101" t="s">
        <v>512</v>
      </c>
      <c r="B31" s="101"/>
      <c r="C31" s="102">
        <f>SUM(C32:C33)</f>
        <v>0</v>
      </c>
      <c r="D31" s="102">
        <f t="shared" si="4"/>
        <v>0</v>
      </c>
      <c r="E31" s="102">
        <f>SUM(E32:E33)</f>
        <v>0</v>
      </c>
      <c r="F31" s="103">
        <f t="shared" si="1"/>
        <v>0</v>
      </c>
      <c r="G31" s="101" t="s">
        <v>506</v>
      </c>
      <c r="H31" s="101"/>
      <c r="I31" s="102"/>
      <c r="J31" s="104">
        <f t="shared" si="2"/>
        <v>0</v>
      </c>
      <c r="K31" s="102"/>
      <c r="L31" s="103">
        <f t="shared" si="3"/>
        <v>0</v>
      </c>
      <c r="M31" s="102"/>
      <c r="N31" s="104">
        <f t="shared" si="5"/>
        <v>0</v>
      </c>
    </row>
    <row r="32" spans="1:14" s="42" customFormat="1" ht="18" customHeight="1">
      <c r="A32" s="108" t="s">
        <v>117</v>
      </c>
      <c r="B32" s="108"/>
      <c r="C32" s="102"/>
      <c r="D32" s="102">
        <f t="shared" si="4"/>
        <v>0</v>
      </c>
      <c r="E32" s="102"/>
      <c r="F32" s="103">
        <f t="shared" si="1"/>
        <v>0</v>
      </c>
      <c r="G32" s="101" t="s">
        <v>507</v>
      </c>
      <c r="H32" s="101"/>
      <c r="I32" s="102"/>
      <c r="J32" s="104">
        <f t="shared" si="2"/>
        <v>0</v>
      </c>
      <c r="K32" s="102"/>
      <c r="L32" s="103">
        <f t="shared" si="3"/>
        <v>0</v>
      </c>
      <c r="M32" s="102"/>
      <c r="N32" s="104">
        <f t="shared" si="5"/>
        <v>0</v>
      </c>
    </row>
    <row r="33" spans="1:14" s="42" customFormat="1" ht="18" customHeight="1">
      <c r="A33" s="108" t="s">
        <v>118</v>
      </c>
      <c r="B33" s="108"/>
      <c r="C33" s="102"/>
      <c r="D33" s="102">
        <f t="shared" si="4"/>
        <v>0</v>
      </c>
      <c r="E33" s="102"/>
      <c r="F33" s="103">
        <f t="shared" si="1"/>
        <v>0</v>
      </c>
      <c r="G33" s="101" t="s">
        <v>508</v>
      </c>
      <c r="H33" s="101"/>
      <c r="I33" s="102"/>
      <c r="J33" s="104">
        <f t="shared" si="2"/>
        <v>0</v>
      </c>
      <c r="K33" s="102"/>
      <c r="L33" s="103">
        <f t="shared" si="3"/>
        <v>0</v>
      </c>
      <c r="M33" s="102"/>
      <c r="N33" s="104">
        <f t="shared" si="5"/>
        <v>0</v>
      </c>
    </row>
    <row r="34" spans="1:14" s="42" customFormat="1" ht="18" customHeight="1">
      <c r="A34" s="101" t="s">
        <v>514</v>
      </c>
      <c r="B34" s="101"/>
      <c r="C34" s="102"/>
      <c r="D34" s="102">
        <f t="shared" si="4"/>
        <v>0</v>
      </c>
      <c r="E34" s="102"/>
      <c r="F34" s="103">
        <f t="shared" si="1"/>
        <v>0</v>
      </c>
      <c r="G34" s="101" t="s">
        <v>509</v>
      </c>
      <c r="H34" s="101"/>
      <c r="I34" s="102"/>
      <c r="J34" s="104">
        <f t="shared" si="2"/>
        <v>0</v>
      </c>
      <c r="K34" s="102"/>
      <c r="L34" s="103">
        <f t="shared" si="3"/>
        <v>0</v>
      </c>
      <c r="M34" s="102"/>
      <c r="N34" s="104">
        <f t="shared" si="5"/>
        <v>0</v>
      </c>
    </row>
    <row r="35" spans="1:14" s="42" customFormat="1" ht="18" customHeight="1">
      <c r="A35" s="101" t="s">
        <v>516</v>
      </c>
      <c r="B35" s="101"/>
      <c r="C35" s="102"/>
      <c r="D35" s="102">
        <f t="shared" si="4"/>
        <v>0</v>
      </c>
      <c r="E35" s="102"/>
      <c r="F35" s="103">
        <f t="shared" si="1"/>
        <v>0</v>
      </c>
      <c r="G35" s="101" t="s">
        <v>510</v>
      </c>
      <c r="H35" s="111">
        <f>SUM(H36+H43+H56+H62+H66+H67+H72+H76)</f>
        <v>42987</v>
      </c>
      <c r="I35" s="111">
        <f>SUM(I36+I43+I56+I62+I66+I67+I72+I76)</f>
        <v>27030</v>
      </c>
      <c r="J35" s="104">
        <f t="shared" si="2"/>
        <v>29953</v>
      </c>
      <c r="K35" s="111">
        <f>SUM(K36+K43+K56+K62+K66+K67+K72+K76)</f>
        <v>56983</v>
      </c>
      <c r="L35" s="103">
        <f t="shared" si="3"/>
        <v>32.558680531323425</v>
      </c>
      <c r="M35" s="102"/>
      <c r="N35" s="104">
        <f t="shared" si="5"/>
        <v>0</v>
      </c>
    </row>
    <row r="36" spans="1:14" s="42" customFormat="1" ht="18" customHeight="1">
      <c r="A36" s="101" t="s">
        <v>517</v>
      </c>
      <c r="B36" s="101"/>
      <c r="C36" s="102">
        <f>SUM(C37:C39)</f>
        <v>0</v>
      </c>
      <c r="D36" s="102">
        <f t="shared" si="4"/>
        <v>0</v>
      </c>
      <c r="E36" s="102">
        <f>SUM(E37:E39)</f>
        <v>0</v>
      </c>
      <c r="F36" s="103">
        <f t="shared" si="1"/>
        <v>0</v>
      </c>
      <c r="G36" s="101" t="s">
        <v>89</v>
      </c>
      <c r="H36" s="102">
        <f>SUM(H37:H42)</f>
        <v>0</v>
      </c>
      <c r="I36" s="102">
        <f>SUM(I37:I42)</f>
        <v>0</v>
      </c>
      <c r="J36" s="104">
        <f t="shared" si="2"/>
        <v>0</v>
      </c>
      <c r="K36" s="102">
        <f>SUM(K37:K42)</f>
        <v>0</v>
      </c>
      <c r="L36" s="103">
        <f t="shared" si="3"/>
        <v>0</v>
      </c>
      <c r="M36" s="102">
        <f>SUM(M37:M48)</f>
        <v>31838</v>
      </c>
      <c r="N36" s="104">
        <f t="shared" si="5"/>
        <v>11023</v>
      </c>
    </row>
    <row r="37" spans="1:14" s="42" customFormat="1" ht="18" customHeight="1">
      <c r="A37" s="108" t="s">
        <v>119</v>
      </c>
      <c r="B37" s="108"/>
      <c r="C37" s="102"/>
      <c r="D37" s="102">
        <f t="shared" si="4"/>
        <v>0</v>
      </c>
      <c r="E37" s="102"/>
      <c r="F37" s="103">
        <f t="shared" si="1"/>
        <v>0</v>
      </c>
      <c r="G37" s="110" t="s">
        <v>136</v>
      </c>
      <c r="H37" s="110"/>
      <c r="I37" s="102"/>
      <c r="J37" s="104">
        <f t="shared" si="2"/>
        <v>0</v>
      </c>
      <c r="K37" s="102"/>
      <c r="L37" s="103">
        <f t="shared" si="3"/>
        <v>0</v>
      </c>
      <c r="M37" s="102">
        <v>22736</v>
      </c>
      <c r="N37" s="104">
        <f t="shared" si="5"/>
        <v>4395</v>
      </c>
    </row>
    <row r="38" spans="1:14" s="42" customFormat="1" ht="18" customHeight="1">
      <c r="A38" s="108" t="s">
        <v>120</v>
      </c>
      <c r="B38" s="108"/>
      <c r="C38" s="102"/>
      <c r="D38" s="102">
        <f t="shared" si="4"/>
        <v>0</v>
      </c>
      <c r="E38" s="102"/>
      <c r="F38" s="103">
        <f t="shared" si="1"/>
        <v>0</v>
      </c>
      <c r="G38" s="110" t="s">
        <v>137</v>
      </c>
      <c r="H38" s="110"/>
      <c r="I38" s="102"/>
      <c r="J38" s="104">
        <f t="shared" si="2"/>
        <v>0</v>
      </c>
      <c r="K38" s="102"/>
      <c r="L38" s="103">
        <f t="shared" si="3"/>
        <v>0</v>
      </c>
      <c r="M38" s="102">
        <v>770</v>
      </c>
      <c r="N38" s="104">
        <f t="shared" si="5"/>
        <v>232</v>
      </c>
    </row>
    <row r="39" spans="1:14" s="42" customFormat="1" ht="18" customHeight="1">
      <c r="A39" s="108" t="s">
        <v>121</v>
      </c>
      <c r="B39" s="108"/>
      <c r="C39" s="102"/>
      <c r="D39" s="102">
        <f t="shared" si="4"/>
        <v>0</v>
      </c>
      <c r="E39" s="102"/>
      <c r="F39" s="103">
        <f t="shared" si="1"/>
        <v>0</v>
      </c>
      <c r="G39" s="112" t="s">
        <v>138</v>
      </c>
      <c r="H39" s="112"/>
      <c r="I39" s="102"/>
      <c r="J39" s="104">
        <f t="shared" si="2"/>
        <v>0</v>
      </c>
      <c r="K39" s="102"/>
      <c r="L39" s="103">
        <f t="shared" si="3"/>
        <v>0</v>
      </c>
      <c r="M39" s="102">
        <v>45</v>
      </c>
      <c r="N39" s="104">
        <f t="shared" si="5"/>
        <v>55</v>
      </c>
    </row>
    <row r="40" spans="1:14" s="42" customFormat="1" ht="18" customHeight="1">
      <c r="A40" s="101" t="s">
        <v>518</v>
      </c>
      <c r="B40" s="101"/>
      <c r="C40" s="102"/>
      <c r="D40" s="102">
        <f t="shared" si="4"/>
        <v>0</v>
      </c>
      <c r="E40" s="102"/>
      <c r="F40" s="103">
        <f t="shared" si="1"/>
        <v>0</v>
      </c>
      <c r="G40" s="112" t="s">
        <v>513</v>
      </c>
      <c r="H40" s="112"/>
      <c r="I40" s="102"/>
      <c r="J40" s="104">
        <f t="shared" si="2"/>
        <v>0</v>
      </c>
      <c r="K40" s="102"/>
      <c r="L40" s="103">
        <f t="shared" si="3"/>
        <v>0</v>
      </c>
      <c r="M40" s="102">
        <v>2464</v>
      </c>
      <c r="N40" s="104">
        <f t="shared" si="5"/>
        <v>9964</v>
      </c>
    </row>
    <row r="41" spans="1:14" s="42" customFormat="1" ht="18" customHeight="1">
      <c r="A41" s="101" t="s">
        <v>519</v>
      </c>
      <c r="B41" s="101"/>
      <c r="C41" s="102"/>
      <c r="D41" s="102">
        <f t="shared" si="4"/>
        <v>0</v>
      </c>
      <c r="E41" s="102"/>
      <c r="F41" s="103">
        <f t="shared" si="1"/>
        <v>0</v>
      </c>
      <c r="G41" s="112" t="s">
        <v>515</v>
      </c>
      <c r="H41" s="112"/>
      <c r="I41" s="102"/>
      <c r="J41" s="104">
        <f t="shared" si="2"/>
        <v>0</v>
      </c>
      <c r="K41" s="102"/>
      <c r="L41" s="103">
        <f t="shared" si="3"/>
        <v>0</v>
      </c>
      <c r="M41" s="102"/>
      <c r="N41" s="104">
        <f t="shared" si="5"/>
        <v>0</v>
      </c>
    </row>
    <row r="42" spans="1:14" s="42" customFormat="1" ht="18" customHeight="1">
      <c r="A42" s="101" t="s">
        <v>520</v>
      </c>
      <c r="B42" s="101"/>
      <c r="C42" s="102"/>
      <c r="D42" s="102">
        <f t="shared" si="4"/>
        <v>0</v>
      </c>
      <c r="E42" s="102"/>
      <c r="F42" s="103">
        <f t="shared" si="1"/>
        <v>0</v>
      </c>
      <c r="G42" s="110" t="s">
        <v>139</v>
      </c>
      <c r="H42" s="110"/>
      <c r="I42" s="102"/>
      <c r="J42" s="104">
        <f t="shared" si="2"/>
        <v>0</v>
      </c>
      <c r="K42" s="102"/>
      <c r="L42" s="103">
        <f t="shared" si="3"/>
        <v>0</v>
      </c>
      <c r="M42" s="102">
        <v>113</v>
      </c>
      <c r="N42" s="104">
        <f t="shared" si="5"/>
        <v>87</v>
      </c>
    </row>
    <row r="43" spans="1:14" s="42" customFormat="1" ht="18" customHeight="1">
      <c r="A43" s="114" t="s">
        <v>521</v>
      </c>
      <c r="B43" s="101">
        <v>403</v>
      </c>
      <c r="C43" s="102">
        <v>500</v>
      </c>
      <c r="D43" s="102">
        <f t="shared" si="4"/>
        <v>0</v>
      </c>
      <c r="E43" s="102">
        <v>500</v>
      </c>
      <c r="F43" s="103">
        <f t="shared" si="1"/>
        <v>24.06947890818858</v>
      </c>
      <c r="G43" s="101" t="s">
        <v>90</v>
      </c>
      <c r="H43" s="102">
        <f>SUM(H44:H55)</f>
        <v>40302</v>
      </c>
      <c r="I43" s="102">
        <f>SUM(I44:I55)</f>
        <v>25350</v>
      </c>
      <c r="J43" s="104">
        <f t="shared" si="2"/>
        <v>17511</v>
      </c>
      <c r="K43" s="102">
        <f>SUM(K44:K55)</f>
        <v>42861</v>
      </c>
      <c r="L43" s="103">
        <f t="shared" si="3"/>
        <v>6.349560815840416</v>
      </c>
      <c r="M43" s="102">
        <v>4</v>
      </c>
      <c r="N43" s="104">
        <f aca="true" t="shared" si="6" ref="N43:N68">K50-M43</f>
        <v>-4</v>
      </c>
    </row>
    <row r="44" spans="1:14" s="42" customFormat="1" ht="18" customHeight="1">
      <c r="A44" s="115" t="s">
        <v>522</v>
      </c>
      <c r="B44" s="101"/>
      <c r="C44" s="102"/>
      <c r="D44" s="102">
        <f t="shared" si="4"/>
        <v>0</v>
      </c>
      <c r="E44" s="102"/>
      <c r="F44" s="103">
        <f t="shared" si="1"/>
        <v>0</v>
      </c>
      <c r="G44" s="110" t="s">
        <v>140</v>
      </c>
      <c r="H44" s="113">
        <v>28148</v>
      </c>
      <c r="I44" s="102">
        <v>18479</v>
      </c>
      <c r="J44" s="104">
        <f t="shared" si="2"/>
        <v>8652</v>
      </c>
      <c r="K44" s="102">
        <f>18479+8652</f>
        <v>27131</v>
      </c>
      <c r="L44" s="103">
        <f t="shared" si="3"/>
        <v>-3.6130453318175326</v>
      </c>
      <c r="M44" s="102"/>
      <c r="N44" s="104">
        <f t="shared" si="6"/>
        <v>0</v>
      </c>
    </row>
    <row r="45" spans="1:14" s="42" customFormat="1" ht="18" customHeight="1">
      <c r="A45" s="101" t="s">
        <v>122</v>
      </c>
      <c r="B45" s="101"/>
      <c r="C45" s="102"/>
      <c r="D45" s="102"/>
      <c r="E45" s="102"/>
      <c r="F45" s="103">
        <f t="shared" si="1"/>
        <v>0</v>
      </c>
      <c r="G45" s="110" t="s">
        <v>141</v>
      </c>
      <c r="H45" s="113">
        <v>862</v>
      </c>
      <c r="I45" s="102">
        <v>1000</v>
      </c>
      <c r="J45" s="104">
        <f t="shared" si="2"/>
        <v>2</v>
      </c>
      <c r="K45" s="102">
        <v>1002</v>
      </c>
      <c r="L45" s="103">
        <f t="shared" si="3"/>
        <v>16.241299303944313</v>
      </c>
      <c r="M45" s="102"/>
      <c r="N45" s="104">
        <f t="shared" si="6"/>
        <v>0</v>
      </c>
    </row>
    <row r="46" spans="1:14" s="42" customFormat="1" ht="18" customHeight="1">
      <c r="A46" s="102" t="s">
        <v>122</v>
      </c>
      <c r="B46" s="102"/>
      <c r="C46" s="102"/>
      <c r="D46" s="102"/>
      <c r="E46" s="102"/>
      <c r="F46" s="103">
        <f t="shared" si="1"/>
        <v>0</v>
      </c>
      <c r="G46" s="110" t="s">
        <v>142</v>
      </c>
      <c r="H46" s="113">
        <v>45</v>
      </c>
      <c r="I46" s="102"/>
      <c r="J46" s="104">
        <f t="shared" si="2"/>
        <v>100</v>
      </c>
      <c r="K46" s="102">
        <v>100</v>
      </c>
      <c r="L46" s="103">
        <f t="shared" si="3"/>
        <v>122.22222222222223</v>
      </c>
      <c r="M46" s="102"/>
      <c r="N46" s="104">
        <f t="shared" si="6"/>
        <v>0</v>
      </c>
    </row>
    <row r="47" spans="1:14" s="42" customFormat="1" ht="18" customHeight="1">
      <c r="A47" s="102" t="s">
        <v>122</v>
      </c>
      <c r="B47" s="102"/>
      <c r="C47" s="102"/>
      <c r="D47" s="102"/>
      <c r="E47" s="102"/>
      <c r="F47" s="103">
        <f t="shared" si="1"/>
        <v>0</v>
      </c>
      <c r="G47" s="110" t="s">
        <v>143</v>
      </c>
      <c r="H47" s="113">
        <v>4225</v>
      </c>
      <c r="I47" s="102">
        <v>3671</v>
      </c>
      <c r="J47" s="104">
        <f t="shared" si="2"/>
        <v>8757</v>
      </c>
      <c r="K47" s="102">
        <f>3671+8757</f>
        <v>12428</v>
      </c>
      <c r="L47" s="103">
        <f t="shared" si="3"/>
        <v>194.15384615384616</v>
      </c>
      <c r="M47" s="102"/>
      <c r="N47" s="104">
        <f t="shared" si="6"/>
        <v>0</v>
      </c>
    </row>
    <row r="48" spans="1:14" s="42" customFormat="1" ht="18" customHeight="1">
      <c r="A48" s="102" t="s">
        <v>122</v>
      </c>
      <c r="B48" s="102"/>
      <c r="C48" s="102"/>
      <c r="D48" s="102"/>
      <c r="E48" s="102"/>
      <c r="F48" s="103">
        <f t="shared" si="1"/>
        <v>0</v>
      </c>
      <c r="G48" s="110" t="s">
        <v>144</v>
      </c>
      <c r="H48" s="113"/>
      <c r="I48" s="102"/>
      <c r="J48" s="104">
        <f t="shared" si="2"/>
        <v>0</v>
      </c>
      <c r="K48" s="102"/>
      <c r="L48" s="103">
        <f t="shared" si="3"/>
        <v>0</v>
      </c>
      <c r="M48" s="102">
        <v>5706</v>
      </c>
      <c r="N48" s="104">
        <f t="shared" si="6"/>
        <v>-3706</v>
      </c>
    </row>
    <row r="49" spans="1:14" s="42" customFormat="1" ht="18" customHeight="1">
      <c r="A49" s="102" t="s">
        <v>122</v>
      </c>
      <c r="B49" s="102"/>
      <c r="C49" s="102"/>
      <c r="D49" s="102"/>
      <c r="E49" s="102"/>
      <c r="F49" s="103">
        <f t="shared" si="1"/>
        <v>0</v>
      </c>
      <c r="G49" s="110" t="s">
        <v>145</v>
      </c>
      <c r="H49" s="113">
        <v>132</v>
      </c>
      <c r="I49" s="102">
        <v>200</v>
      </c>
      <c r="J49" s="104">
        <f t="shared" si="2"/>
        <v>0</v>
      </c>
      <c r="K49" s="102">
        <v>200</v>
      </c>
      <c r="L49" s="103">
        <f t="shared" si="3"/>
        <v>51.515151515151516</v>
      </c>
      <c r="M49" s="102">
        <f>SUM(M50:M54)</f>
        <v>0</v>
      </c>
      <c r="N49" s="104">
        <f t="shared" si="6"/>
        <v>0</v>
      </c>
    </row>
    <row r="50" spans="1:14" s="42" customFormat="1" ht="18" customHeight="1">
      <c r="A50" s="105" t="s">
        <v>122</v>
      </c>
      <c r="B50" s="105"/>
      <c r="C50" s="102"/>
      <c r="D50" s="102"/>
      <c r="E50" s="102"/>
      <c r="F50" s="103">
        <f t="shared" si="1"/>
        <v>0</v>
      </c>
      <c r="G50" s="110" t="s">
        <v>137</v>
      </c>
      <c r="H50" s="113">
        <v>0</v>
      </c>
      <c r="I50" s="102"/>
      <c r="J50" s="104">
        <f t="shared" si="2"/>
        <v>0</v>
      </c>
      <c r="K50" s="102"/>
      <c r="L50" s="103">
        <f t="shared" si="3"/>
        <v>0</v>
      </c>
      <c r="M50" s="102"/>
      <c r="N50" s="104">
        <f t="shared" si="6"/>
        <v>0</v>
      </c>
    </row>
    <row r="51" spans="1:14" s="42" customFormat="1" ht="18" customHeight="1">
      <c r="A51" s="105" t="s">
        <v>122</v>
      </c>
      <c r="B51" s="105"/>
      <c r="C51" s="102"/>
      <c r="D51" s="102"/>
      <c r="E51" s="102"/>
      <c r="F51" s="103">
        <f t="shared" si="1"/>
        <v>0</v>
      </c>
      <c r="G51" s="110" t="s">
        <v>146</v>
      </c>
      <c r="H51" s="113"/>
      <c r="I51" s="102"/>
      <c r="J51" s="104">
        <f t="shared" si="2"/>
        <v>0</v>
      </c>
      <c r="K51" s="102"/>
      <c r="L51" s="103">
        <f t="shared" si="3"/>
        <v>0</v>
      </c>
      <c r="M51" s="102"/>
      <c r="N51" s="104">
        <f t="shared" si="6"/>
        <v>0</v>
      </c>
    </row>
    <row r="52" spans="1:14" s="42" customFormat="1" ht="18" customHeight="1">
      <c r="A52" s="105"/>
      <c r="B52" s="105"/>
      <c r="C52" s="102"/>
      <c r="D52" s="102"/>
      <c r="E52" s="102"/>
      <c r="F52" s="103">
        <f t="shared" si="1"/>
        <v>0</v>
      </c>
      <c r="G52" s="200" t="s">
        <v>921</v>
      </c>
      <c r="H52" s="113">
        <v>0</v>
      </c>
      <c r="I52" s="102"/>
      <c r="J52" s="104">
        <f t="shared" si="2"/>
        <v>0</v>
      </c>
      <c r="K52" s="102"/>
      <c r="L52" s="103">
        <f t="shared" si="3"/>
        <v>0</v>
      </c>
      <c r="M52" s="102"/>
      <c r="N52" s="104">
        <f t="shared" si="6"/>
        <v>0</v>
      </c>
    </row>
    <row r="53" spans="1:14" s="42" customFormat="1" ht="18" customHeight="1">
      <c r="A53" s="105"/>
      <c r="B53" s="105"/>
      <c r="C53" s="102"/>
      <c r="D53" s="102"/>
      <c r="E53" s="102"/>
      <c r="F53" s="103">
        <f t="shared" si="1"/>
        <v>0</v>
      </c>
      <c r="G53" s="112" t="s">
        <v>138</v>
      </c>
      <c r="H53" s="116">
        <v>4</v>
      </c>
      <c r="I53" s="102"/>
      <c r="J53" s="104">
        <f t="shared" si="2"/>
        <v>0</v>
      </c>
      <c r="K53" s="102"/>
      <c r="L53" s="103">
        <f t="shared" si="3"/>
        <v>-100</v>
      </c>
      <c r="M53" s="102"/>
      <c r="N53" s="104">
        <f t="shared" si="6"/>
        <v>0</v>
      </c>
    </row>
    <row r="54" spans="1:14" s="42" customFormat="1" ht="18" customHeight="1">
      <c r="A54" s="105"/>
      <c r="B54" s="105"/>
      <c r="C54" s="102"/>
      <c r="D54" s="102"/>
      <c r="E54" s="102"/>
      <c r="F54" s="103">
        <f t="shared" si="1"/>
        <v>0</v>
      </c>
      <c r="G54" s="112" t="s">
        <v>515</v>
      </c>
      <c r="H54" s="116">
        <v>0</v>
      </c>
      <c r="I54" s="102"/>
      <c r="J54" s="104">
        <f t="shared" si="2"/>
        <v>0</v>
      </c>
      <c r="K54" s="102"/>
      <c r="L54" s="103">
        <f t="shared" si="3"/>
        <v>0</v>
      </c>
      <c r="M54" s="102"/>
      <c r="N54" s="104">
        <f t="shared" si="6"/>
        <v>0</v>
      </c>
    </row>
    <row r="55" spans="1:14" s="42" customFormat="1" ht="18" customHeight="1">
      <c r="A55" s="105"/>
      <c r="B55" s="105"/>
      <c r="C55" s="102"/>
      <c r="D55" s="102"/>
      <c r="E55" s="102"/>
      <c r="F55" s="103">
        <f t="shared" si="1"/>
        <v>0</v>
      </c>
      <c r="G55" s="110" t="s">
        <v>147</v>
      </c>
      <c r="H55" s="113">
        <v>6886</v>
      </c>
      <c r="I55" s="102">
        <v>2000</v>
      </c>
      <c r="J55" s="104">
        <f t="shared" si="2"/>
        <v>0</v>
      </c>
      <c r="K55" s="102">
        <v>2000</v>
      </c>
      <c r="L55" s="103">
        <f t="shared" si="3"/>
        <v>-70.95556200987512</v>
      </c>
      <c r="M55" s="102">
        <f>SUM(M56:M58)</f>
        <v>0</v>
      </c>
      <c r="N55" s="104">
        <f t="shared" si="6"/>
        <v>1485</v>
      </c>
    </row>
    <row r="56" spans="1:14" s="42" customFormat="1" ht="18" customHeight="1">
      <c r="A56" s="105"/>
      <c r="B56" s="105"/>
      <c r="C56" s="102"/>
      <c r="D56" s="102"/>
      <c r="E56" s="102"/>
      <c r="F56" s="103">
        <f t="shared" si="1"/>
        <v>0</v>
      </c>
      <c r="G56" s="101" t="s">
        <v>91</v>
      </c>
      <c r="H56" s="102">
        <f>SUM(H57:H61)</f>
        <v>0</v>
      </c>
      <c r="I56" s="102">
        <f>SUM(I57:I61)</f>
        <v>0</v>
      </c>
      <c r="J56" s="104">
        <f t="shared" si="2"/>
        <v>0</v>
      </c>
      <c r="K56" s="102">
        <f>SUM(K57:K61)</f>
        <v>0</v>
      </c>
      <c r="L56" s="103">
        <f t="shared" si="3"/>
        <v>0</v>
      </c>
      <c r="M56" s="102"/>
      <c r="N56" s="104">
        <f t="shared" si="6"/>
        <v>1485</v>
      </c>
    </row>
    <row r="57" spans="1:14" s="42" customFormat="1" ht="18" customHeight="1">
      <c r="A57" s="105"/>
      <c r="B57" s="105"/>
      <c r="C57" s="102"/>
      <c r="D57" s="102"/>
      <c r="E57" s="102"/>
      <c r="F57" s="103">
        <f t="shared" si="1"/>
        <v>0</v>
      </c>
      <c r="G57" s="110" t="s">
        <v>148</v>
      </c>
      <c r="H57" s="110"/>
      <c r="I57" s="102"/>
      <c r="J57" s="104">
        <f t="shared" si="2"/>
        <v>0</v>
      </c>
      <c r="K57" s="102"/>
      <c r="L57" s="103">
        <f t="shared" si="3"/>
        <v>0</v>
      </c>
      <c r="M57" s="102"/>
      <c r="N57" s="104">
        <f t="shared" si="6"/>
        <v>0</v>
      </c>
    </row>
    <row r="58" spans="1:14" s="42" customFormat="1" ht="18" customHeight="1">
      <c r="A58" s="105"/>
      <c r="B58" s="105"/>
      <c r="C58" s="102"/>
      <c r="D58" s="102"/>
      <c r="E58" s="102"/>
      <c r="F58" s="103">
        <f t="shared" si="1"/>
        <v>0</v>
      </c>
      <c r="G58" s="110" t="s">
        <v>149</v>
      </c>
      <c r="H58" s="110"/>
      <c r="I58" s="102"/>
      <c r="J58" s="104">
        <f t="shared" si="2"/>
        <v>0</v>
      </c>
      <c r="K58" s="102"/>
      <c r="L58" s="103">
        <f t="shared" si="3"/>
        <v>0</v>
      </c>
      <c r="M58" s="102"/>
      <c r="N58" s="104">
        <f t="shared" si="6"/>
        <v>0</v>
      </c>
    </row>
    <row r="59" spans="1:14" s="42" customFormat="1" ht="18" customHeight="1">
      <c r="A59" s="105"/>
      <c r="B59" s="105"/>
      <c r="C59" s="102"/>
      <c r="D59" s="102"/>
      <c r="E59" s="102"/>
      <c r="F59" s="103">
        <f t="shared" si="1"/>
        <v>0</v>
      </c>
      <c r="G59" s="110" t="s">
        <v>150</v>
      </c>
      <c r="H59" s="110"/>
      <c r="I59" s="102"/>
      <c r="J59" s="104">
        <f t="shared" si="2"/>
        <v>0</v>
      </c>
      <c r="K59" s="102"/>
      <c r="L59" s="103">
        <f t="shared" si="3"/>
        <v>0</v>
      </c>
      <c r="M59" s="102"/>
      <c r="N59" s="104">
        <f t="shared" si="6"/>
        <v>37</v>
      </c>
    </row>
    <row r="60" spans="1:14" s="42" customFormat="1" ht="18" customHeight="1">
      <c r="A60" s="105"/>
      <c r="B60" s="105"/>
      <c r="C60" s="102"/>
      <c r="D60" s="102"/>
      <c r="E60" s="102"/>
      <c r="F60" s="103">
        <f t="shared" si="1"/>
        <v>0</v>
      </c>
      <c r="G60" s="110" t="s">
        <v>151</v>
      </c>
      <c r="H60" s="110"/>
      <c r="I60" s="102"/>
      <c r="J60" s="104">
        <f t="shared" si="2"/>
        <v>0</v>
      </c>
      <c r="K60" s="102"/>
      <c r="L60" s="103">
        <f t="shared" si="3"/>
        <v>0</v>
      </c>
      <c r="M60" s="102">
        <f>SUM(M61:M64)</f>
        <v>0</v>
      </c>
      <c r="N60" s="104">
        <f t="shared" si="6"/>
        <v>0</v>
      </c>
    </row>
    <row r="61" spans="1:14" s="42" customFormat="1" ht="18" customHeight="1">
      <c r="A61" s="105"/>
      <c r="B61" s="105"/>
      <c r="C61" s="102"/>
      <c r="D61" s="102"/>
      <c r="E61" s="102"/>
      <c r="F61" s="103">
        <f t="shared" si="1"/>
        <v>0</v>
      </c>
      <c r="G61" s="110" t="s">
        <v>152</v>
      </c>
      <c r="H61" s="110"/>
      <c r="I61" s="102"/>
      <c r="J61" s="104">
        <f t="shared" si="2"/>
        <v>0</v>
      </c>
      <c r="K61" s="102"/>
      <c r="L61" s="103">
        <f t="shared" si="3"/>
        <v>0</v>
      </c>
      <c r="M61" s="102"/>
      <c r="N61" s="104">
        <f t="shared" si="6"/>
        <v>0</v>
      </c>
    </row>
    <row r="62" spans="1:14" s="42" customFormat="1" ht="18" customHeight="1">
      <c r="A62" s="101"/>
      <c r="B62" s="101"/>
      <c r="C62" s="102"/>
      <c r="D62" s="102"/>
      <c r="E62" s="102"/>
      <c r="F62" s="103">
        <f t="shared" si="1"/>
        <v>0</v>
      </c>
      <c r="G62" s="101" t="s">
        <v>92</v>
      </c>
      <c r="H62" s="102">
        <f>SUM(H63:H65)</f>
        <v>2229</v>
      </c>
      <c r="I62" s="102">
        <f>SUM(I63:I65)</f>
        <v>1050</v>
      </c>
      <c r="J62" s="104">
        <f t="shared" si="2"/>
        <v>435</v>
      </c>
      <c r="K62" s="102">
        <f>SUM(K63:K65)</f>
        <v>1485</v>
      </c>
      <c r="L62" s="103">
        <f t="shared" si="3"/>
        <v>-33.37819650067295</v>
      </c>
      <c r="M62" s="102"/>
      <c r="N62" s="104">
        <f t="shared" si="6"/>
        <v>0</v>
      </c>
    </row>
    <row r="63" spans="1:14" s="42" customFormat="1" ht="18" customHeight="1">
      <c r="A63" s="101"/>
      <c r="B63" s="101"/>
      <c r="C63" s="102"/>
      <c r="D63" s="102"/>
      <c r="E63" s="102"/>
      <c r="F63" s="103">
        <f t="shared" si="1"/>
        <v>0</v>
      </c>
      <c r="G63" s="110" t="s">
        <v>153</v>
      </c>
      <c r="H63" s="113">
        <v>1252</v>
      </c>
      <c r="I63" s="102">
        <v>1050</v>
      </c>
      <c r="J63" s="104">
        <f t="shared" si="2"/>
        <v>435</v>
      </c>
      <c r="K63" s="102">
        <f>1050+435</f>
        <v>1485</v>
      </c>
      <c r="L63" s="103">
        <f t="shared" si="3"/>
        <v>18.610223642172528</v>
      </c>
      <c r="M63" s="102"/>
      <c r="N63" s="104">
        <f t="shared" si="6"/>
        <v>0</v>
      </c>
    </row>
    <row r="64" spans="1:14" s="42" customFormat="1" ht="18" customHeight="1">
      <c r="A64" s="101"/>
      <c r="B64" s="101"/>
      <c r="C64" s="102"/>
      <c r="D64" s="102"/>
      <c r="E64" s="102"/>
      <c r="F64" s="103">
        <f t="shared" si="1"/>
        <v>0</v>
      </c>
      <c r="G64" s="110" t="s">
        <v>154</v>
      </c>
      <c r="H64" s="113"/>
      <c r="I64" s="102"/>
      <c r="J64" s="104">
        <f t="shared" si="2"/>
        <v>0</v>
      </c>
      <c r="K64" s="102"/>
      <c r="L64" s="103">
        <f t="shared" si="3"/>
        <v>0</v>
      </c>
      <c r="M64" s="102"/>
      <c r="N64" s="104">
        <f t="shared" si="6"/>
        <v>0</v>
      </c>
    </row>
    <row r="65" spans="1:14" s="42" customFormat="1" ht="18" customHeight="1">
      <c r="A65" s="101"/>
      <c r="B65" s="101"/>
      <c r="C65" s="102"/>
      <c r="D65" s="102"/>
      <c r="E65" s="102"/>
      <c r="F65" s="103">
        <f t="shared" si="1"/>
        <v>0</v>
      </c>
      <c r="G65" s="110" t="s">
        <v>155</v>
      </c>
      <c r="H65" s="113">
        <v>977</v>
      </c>
      <c r="I65" s="102"/>
      <c r="J65" s="104">
        <f t="shared" si="2"/>
        <v>0</v>
      </c>
      <c r="K65" s="102"/>
      <c r="L65" s="103">
        <f t="shared" si="3"/>
        <v>-100</v>
      </c>
      <c r="M65" s="102">
        <f>SUM(M66:M70)</f>
        <v>0</v>
      </c>
      <c r="N65" s="104">
        <f t="shared" si="6"/>
        <v>12000</v>
      </c>
    </row>
    <row r="66" spans="1:14" s="42" customFormat="1" ht="18" customHeight="1">
      <c r="A66" s="101"/>
      <c r="B66" s="101"/>
      <c r="C66" s="102"/>
      <c r="D66" s="102"/>
      <c r="E66" s="102"/>
      <c r="F66" s="103">
        <f t="shared" si="1"/>
        <v>0</v>
      </c>
      <c r="G66" s="101" t="s">
        <v>93</v>
      </c>
      <c r="H66" s="101">
        <v>70</v>
      </c>
      <c r="I66" s="102">
        <v>30</v>
      </c>
      <c r="J66" s="104">
        <f t="shared" si="2"/>
        <v>7</v>
      </c>
      <c r="K66" s="102">
        <f>32+5</f>
        <v>37</v>
      </c>
      <c r="L66" s="103">
        <f t="shared" si="3"/>
        <v>-47.14285714285714</v>
      </c>
      <c r="M66" s="102"/>
      <c r="N66" s="104">
        <f t="shared" si="6"/>
        <v>0</v>
      </c>
    </row>
    <row r="67" spans="1:14" s="42" customFormat="1" ht="18" customHeight="1">
      <c r="A67" s="101"/>
      <c r="B67" s="101"/>
      <c r="C67" s="102"/>
      <c r="D67" s="102"/>
      <c r="E67" s="102"/>
      <c r="F67" s="103">
        <f t="shared" si="1"/>
        <v>0</v>
      </c>
      <c r="G67" s="101" t="s">
        <v>94</v>
      </c>
      <c r="H67" s="102"/>
      <c r="I67" s="102">
        <f>SUM(I68:I71)</f>
        <v>0</v>
      </c>
      <c r="J67" s="104">
        <f t="shared" si="2"/>
        <v>0</v>
      </c>
      <c r="K67" s="102">
        <f>SUM(K68:K71)</f>
        <v>0</v>
      </c>
      <c r="L67" s="103">
        <f t="shared" si="3"/>
        <v>0</v>
      </c>
      <c r="M67" s="102"/>
      <c r="N67" s="104">
        <f t="shared" si="6"/>
        <v>0</v>
      </c>
    </row>
    <row r="68" spans="1:14" s="42" customFormat="1" ht="18" customHeight="1">
      <c r="A68" s="101"/>
      <c r="B68" s="101"/>
      <c r="C68" s="102"/>
      <c r="D68" s="102"/>
      <c r="E68" s="102"/>
      <c r="F68" s="103">
        <f t="shared" si="1"/>
        <v>0</v>
      </c>
      <c r="G68" s="110" t="s">
        <v>156</v>
      </c>
      <c r="H68" s="108"/>
      <c r="I68" s="102"/>
      <c r="J68" s="104">
        <f t="shared" si="2"/>
        <v>0</v>
      </c>
      <c r="K68" s="102"/>
      <c r="L68" s="103">
        <f t="shared" si="3"/>
        <v>0</v>
      </c>
      <c r="M68" s="102"/>
      <c r="N68" s="104">
        <f t="shared" si="6"/>
        <v>12000</v>
      </c>
    </row>
    <row r="69" spans="1:14" s="42" customFormat="1" ht="18" customHeight="1">
      <c r="A69" s="101"/>
      <c r="B69" s="101"/>
      <c r="C69" s="102"/>
      <c r="D69" s="102"/>
      <c r="E69" s="102"/>
      <c r="F69" s="103">
        <f t="shared" si="1"/>
        <v>0</v>
      </c>
      <c r="G69" s="110" t="s">
        <v>157</v>
      </c>
      <c r="H69" s="108">
        <v>0</v>
      </c>
      <c r="I69" s="102"/>
      <c r="J69" s="104">
        <f t="shared" si="2"/>
        <v>0</v>
      </c>
      <c r="K69" s="102"/>
      <c r="L69" s="103">
        <f t="shared" si="3"/>
        <v>0</v>
      </c>
      <c r="M69" s="102"/>
      <c r="N69" s="104" t="e">
        <f>#REF!-M69</f>
        <v>#REF!</v>
      </c>
    </row>
    <row r="70" spans="1:14" s="42" customFormat="1" ht="18" customHeight="1">
      <c r="A70" s="101"/>
      <c r="B70" s="101"/>
      <c r="C70" s="117"/>
      <c r="D70" s="117"/>
      <c r="E70" s="117"/>
      <c r="F70" s="103">
        <f aca="true" t="shared" si="7" ref="F70:F133">IF(B70=0,0,SUM(E70/B70-1)*100)</f>
        <v>0</v>
      </c>
      <c r="G70" s="110" t="s">
        <v>158</v>
      </c>
      <c r="H70" s="108"/>
      <c r="I70" s="102"/>
      <c r="J70" s="104">
        <f t="shared" si="2"/>
        <v>0</v>
      </c>
      <c r="K70" s="102"/>
      <c r="L70" s="103">
        <f t="shared" si="3"/>
        <v>0</v>
      </c>
      <c r="M70" s="102"/>
      <c r="N70" s="104" t="e">
        <f>#REF!-M70</f>
        <v>#REF!</v>
      </c>
    </row>
    <row r="71" spans="1:14" s="42" customFormat="1" ht="18" customHeight="1">
      <c r="A71" s="101"/>
      <c r="B71" s="101"/>
      <c r="C71" s="102"/>
      <c r="D71" s="102"/>
      <c r="E71" s="102"/>
      <c r="F71" s="103">
        <f t="shared" si="7"/>
        <v>0</v>
      </c>
      <c r="G71" s="110" t="s">
        <v>159</v>
      </c>
      <c r="H71" s="110"/>
      <c r="I71" s="102"/>
      <c r="J71" s="104">
        <f t="shared" si="2"/>
        <v>0</v>
      </c>
      <c r="K71" s="102"/>
      <c r="L71" s="103">
        <f t="shared" si="3"/>
        <v>0</v>
      </c>
      <c r="M71" s="113">
        <f>SUM(M72:M74)</f>
        <v>432</v>
      </c>
      <c r="N71" s="104">
        <f aca="true" t="shared" si="8" ref="N71:N102">K76-M71</f>
        <v>168</v>
      </c>
    </row>
    <row r="72" spans="1:14" s="42" customFormat="1" ht="18" customHeight="1">
      <c r="A72" s="101"/>
      <c r="B72" s="101"/>
      <c r="C72" s="102"/>
      <c r="D72" s="102"/>
      <c r="E72" s="102"/>
      <c r="F72" s="103">
        <f t="shared" si="7"/>
        <v>0</v>
      </c>
      <c r="G72" s="203" t="s">
        <v>922</v>
      </c>
      <c r="H72" s="102">
        <f>SUM(H73:H75)</f>
        <v>0</v>
      </c>
      <c r="I72" s="102">
        <f>SUM(I73:I75)</f>
        <v>0</v>
      </c>
      <c r="J72" s="104">
        <f t="shared" si="2"/>
        <v>12000</v>
      </c>
      <c r="K72" s="102">
        <f>SUM(K73:K75)</f>
        <v>12000</v>
      </c>
      <c r="L72" s="103">
        <f t="shared" si="3"/>
        <v>0</v>
      </c>
      <c r="M72" s="109">
        <v>419</v>
      </c>
      <c r="N72" s="104">
        <f t="shared" si="8"/>
        <v>151</v>
      </c>
    </row>
    <row r="73" spans="1:14" s="42" customFormat="1" ht="18" customHeight="1">
      <c r="A73" s="101"/>
      <c r="B73" s="101"/>
      <c r="C73" s="102"/>
      <c r="D73" s="102"/>
      <c r="E73" s="102"/>
      <c r="F73" s="103">
        <f t="shared" si="7"/>
        <v>0</v>
      </c>
      <c r="G73" s="204" t="s">
        <v>153</v>
      </c>
      <c r="H73" s="110"/>
      <c r="I73" s="102"/>
      <c r="J73" s="104">
        <f t="shared" si="2"/>
        <v>0</v>
      </c>
      <c r="K73" s="102"/>
      <c r="L73" s="103">
        <f t="shared" si="3"/>
        <v>0</v>
      </c>
      <c r="M73" s="102">
        <v>13</v>
      </c>
      <c r="N73" s="104">
        <f t="shared" si="8"/>
        <v>17</v>
      </c>
    </row>
    <row r="74" spans="1:14" s="42" customFormat="1" ht="18" customHeight="1">
      <c r="A74" s="101"/>
      <c r="B74" s="101"/>
      <c r="C74" s="102"/>
      <c r="D74" s="102"/>
      <c r="E74" s="102"/>
      <c r="F74" s="103">
        <f t="shared" si="7"/>
        <v>0</v>
      </c>
      <c r="G74" s="204" t="s">
        <v>154</v>
      </c>
      <c r="H74" s="110"/>
      <c r="I74" s="102"/>
      <c r="J74" s="104">
        <f t="shared" si="2"/>
        <v>0</v>
      </c>
      <c r="K74" s="102"/>
      <c r="L74" s="103">
        <f t="shared" si="3"/>
        <v>0</v>
      </c>
      <c r="M74" s="102"/>
      <c r="N74" s="104">
        <f t="shared" si="8"/>
        <v>0</v>
      </c>
    </row>
    <row r="75" spans="1:14" s="42" customFormat="1" ht="18" customHeight="1">
      <c r="A75" s="101"/>
      <c r="B75" s="101"/>
      <c r="C75" s="102"/>
      <c r="D75" s="102"/>
      <c r="E75" s="102"/>
      <c r="F75" s="103">
        <f t="shared" si="7"/>
        <v>0</v>
      </c>
      <c r="G75" s="205" t="s">
        <v>923</v>
      </c>
      <c r="H75" s="110"/>
      <c r="I75" s="102"/>
      <c r="J75" s="104">
        <f t="shared" si="2"/>
        <v>12000</v>
      </c>
      <c r="K75" s="102">
        <v>12000</v>
      </c>
      <c r="L75" s="103">
        <f t="shared" si="3"/>
        <v>0</v>
      </c>
      <c r="M75" s="102">
        <f>SUM(M76+M82+M87+M92+M95+M100)</f>
        <v>23</v>
      </c>
      <c r="N75" s="104">
        <f t="shared" si="8"/>
        <v>154</v>
      </c>
    </row>
    <row r="76" spans="1:14" s="42" customFormat="1" ht="18" customHeight="1">
      <c r="A76" s="101"/>
      <c r="B76" s="101"/>
      <c r="C76" s="102"/>
      <c r="D76" s="102"/>
      <c r="E76" s="102"/>
      <c r="F76" s="103">
        <f t="shared" si="7"/>
        <v>0</v>
      </c>
      <c r="G76" s="201" t="s">
        <v>523</v>
      </c>
      <c r="H76" s="113">
        <f>SUM(H77:H79)</f>
        <v>386</v>
      </c>
      <c r="I76" s="113">
        <f>SUM(I77:I79)</f>
        <v>600</v>
      </c>
      <c r="J76" s="104">
        <f aca="true" t="shared" si="9" ref="J76:J138">K76-I76</f>
        <v>0</v>
      </c>
      <c r="K76" s="113">
        <f>SUM(K77:K79)</f>
        <v>600</v>
      </c>
      <c r="L76" s="103">
        <f aca="true" t="shared" si="10" ref="L76:L138">IF(H76=0,0,SUM(K76/H76-1)*100)</f>
        <v>55.44041450777202</v>
      </c>
      <c r="M76" s="102">
        <f>SUM(M77:M81)</f>
        <v>0</v>
      </c>
      <c r="N76" s="104">
        <f t="shared" si="8"/>
        <v>0</v>
      </c>
    </row>
    <row r="77" spans="1:14" s="42" customFormat="1" ht="18" customHeight="1">
      <c r="A77" s="101"/>
      <c r="B77" s="101"/>
      <c r="C77" s="102"/>
      <c r="D77" s="102"/>
      <c r="E77" s="102"/>
      <c r="F77" s="103">
        <f t="shared" si="7"/>
        <v>0</v>
      </c>
      <c r="G77" s="202" t="s">
        <v>524</v>
      </c>
      <c r="H77" s="108">
        <v>361</v>
      </c>
      <c r="I77" s="109">
        <v>570</v>
      </c>
      <c r="J77" s="104">
        <f t="shared" si="9"/>
        <v>0</v>
      </c>
      <c r="K77" s="109">
        <v>570</v>
      </c>
      <c r="L77" s="103">
        <f t="shared" si="10"/>
        <v>57.89473684210527</v>
      </c>
      <c r="M77" s="102"/>
      <c r="N77" s="104">
        <f t="shared" si="8"/>
        <v>0</v>
      </c>
    </row>
    <row r="78" spans="1:14" s="42" customFormat="1" ht="18" customHeight="1">
      <c r="A78" s="101"/>
      <c r="B78" s="101"/>
      <c r="C78" s="102"/>
      <c r="D78" s="102"/>
      <c r="E78" s="102"/>
      <c r="F78" s="103">
        <f t="shared" si="7"/>
        <v>0</v>
      </c>
      <c r="G78" s="202" t="s">
        <v>525</v>
      </c>
      <c r="H78" s="108">
        <v>25</v>
      </c>
      <c r="I78" s="102">
        <v>30</v>
      </c>
      <c r="J78" s="104">
        <f t="shared" si="9"/>
        <v>0</v>
      </c>
      <c r="K78" s="102">
        <v>30</v>
      </c>
      <c r="L78" s="103">
        <f t="shared" si="10"/>
        <v>19.999999999999996</v>
      </c>
      <c r="M78" s="102"/>
      <c r="N78" s="104">
        <f t="shared" si="8"/>
        <v>0</v>
      </c>
    </row>
    <row r="79" spans="1:14" s="42" customFormat="1" ht="18" customHeight="1">
      <c r="A79" s="101"/>
      <c r="B79" s="101"/>
      <c r="C79" s="102"/>
      <c r="D79" s="102"/>
      <c r="E79" s="102"/>
      <c r="F79" s="103">
        <f t="shared" si="7"/>
        <v>0</v>
      </c>
      <c r="G79" s="202" t="s">
        <v>526</v>
      </c>
      <c r="H79" s="113"/>
      <c r="I79" s="102"/>
      <c r="J79" s="104">
        <f t="shared" si="9"/>
        <v>0</v>
      </c>
      <c r="K79" s="102"/>
      <c r="L79" s="103">
        <f t="shared" si="10"/>
        <v>0</v>
      </c>
      <c r="M79" s="102"/>
      <c r="N79" s="104">
        <f t="shared" si="8"/>
        <v>0</v>
      </c>
    </row>
    <row r="80" spans="1:14" s="42" customFormat="1" ht="18" customHeight="1">
      <c r="A80" s="101"/>
      <c r="B80" s="101"/>
      <c r="C80" s="102"/>
      <c r="D80" s="102"/>
      <c r="E80" s="102"/>
      <c r="F80" s="103">
        <f t="shared" si="7"/>
        <v>0</v>
      </c>
      <c r="G80" s="101" t="s">
        <v>527</v>
      </c>
      <c r="H80" s="102">
        <f>SUM(H81+H87+H92+H97+H100+H105)</f>
        <v>63</v>
      </c>
      <c r="I80" s="102">
        <f>SUM(I81+I87+I92+I97+I100+I105)</f>
        <v>124</v>
      </c>
      <c r="J80" s="104">
        <f t="shared" si="9"/>
        <v>53</v>
      </c>
      <c r="K80" s="102">
        <f>SUM(K81+K87+K92+K97+K100+K105)</f>
        <v>177</v>
      </c>
      <c r="L80" s="103">
        <f t="shared" si="10"/>
        <v>180.95238095238093</v>
      </c>
      <c r="M80" s="102"/>
      <c r="N80" s="104">
        <f t="shared" si="8"/>
        <v>0</v>
      </c>
    </row>
    <row r="81" spans="1:14" s="42" customFormat="1" ht="18" customHeight="1">
      <c r="A81" s="101"/>
      <c r="B81" s="101"/>
      <c r="C81" s="102"/>
      <c r="D81" s="102"/>
      <c r="E81" s="102"/>
      <c r="F81" s="103">
        <f t="shared" si="7"/>
        <v>0</v>
      </c>
      <c r="G81" s="110" t="s">
        <v>95</v>
      </c>
      <c r="H81" s="102">
        <f>SUM(H82:H86)</f>
        <v>0</v>
      </c>
      <c r="I81" s="102">
        <f>SUM(I82:I86)</f>
        <v>0</v>
      </c>
      <c r="J81" s="104">
        <f t="shared" si="9"/>
        <v>0</v>
      </c>
      <c r="K81" s="102">
        <f>SUM(K82:K86)</f>
        <v>0</v>
      </c>
      <c r="L81" s="103">
        <f t="shared" si="10"/>
        <v>0</v>
      </c>
      <c r="M81" s="102"/>
      <c r="N81" s="104">
        <f t="shared" si="8"/>
        <v>0</v>
      </c>
    </row>
    <row r="82" spans="1:14" s="42" customFormat="1" ht="18" customHeight="1">
      <c r="A82" s="101"/>
      <c r="B82" s="101"/>
      <c r="C82" s="102"/>
      <c r="D82" s="102"/>
      <c r="E82" s="102"/>
      <c r="F82" s="103">
        <f t="shared" si="7"/>
        <v>0</v>
      </c>
      <c r="G82" s="108" t="s">
        <v>160</v>
      </c>
      <c r="H82" s="108"/>
      <c r="I82" s="102"/>
      <c r="J82" s="104">
        <f t="shared" si="9"/>
        <v>0</v>
      </c>
      <c r="K82" s="102"/>
      <c r="L82" s="103">
        <f t="shared" si="10"/>
        <v>0</v>
      </c>
      <c r="M82" s="102">
        <f>SUM(M83:M86)</f>
        <v>23</v>
      </c>
      <c r="N82" s="104">
        <f t="shared" si="8"/>
        <v>154</v>
      </c>
    </row>
    <row r="83" spans="1:14" s="42" customFormat="1" ht="18" customHeight="1">
      <c r="A83" s="101"/>
      <c r="B83" s="101"/>
      <c r="C83" s="102"/>
      <c r="D83" s="102"/>
      <c r="E83" s="102"/>
      <c r="F83" s="103">
        <f t="shared" si="7"/>
        <v>0</v>
      </c>
      <c r="G83" s="108" t="s">
        <v>161</v>
      </c>
      <c r="H83" s="108"/>
      <c r="I83" s="102"/>
      <c r="J83" s="104">
        <f t="shared" si="9"/>
        <v>0</v>
      </c>
      <c r="K83" s="102"/>
      <c r="L83" s="103">
        <f t="shared" si="10"/>
        <v>0</v>
      </c>
      <c r="M83" s="102">
        <v>23</v>
      </c>
      <c r="N83" s="104">
        <f t="shared" si="8"/>
        <v>154</v>
      </c>
    </row>
    <row r="84" spans="1:14" s="42" customFormat="1" ht="18" customHeight="1">
      <c r="A84" s="101"/>
      <c r="B84" s="101"/>
      <c r="C84" s="102"/>
      <c r="D84" s="102"/>
      <c r="E84" s="102"/>
      <c r="F84" s="103">
        <f t="shared" si="7"/>
        <v>0</v>
      </c>
      <c r="G84" s="108" t="s">
        <v>162</v>
      </c>
      <c r="H84" s="108"/>
      <c r="I84" s="102"/>
      <c r="J84" s="104">
        <f t="shared" si="9"/>
        <v>0</v>
      </c>
      <c r="K84" s="102"/>
      <c r="L84" s="103">
        <f t="shared" si="10"/>
        <v>0</v>
      </c>
      <c r="M84" s="102"/>
      <c r="N84" s="104">
        <f t="shared" si="8"/>
        <v>0</v>
      </c>
    </row>
    <row r="85" spans="1:14" s="42" customFormat="1" ht="18" customHeight="1">
      <c r="A85" s="101"/>
      <c r="B85" s="101"/>
      <c r="C85" s="102"/>
      <c r="D85" s="102"/>
      <c r="E85" s="102"/>
      <c r="F85" s="103">
        <f t="shared" si="7"/>
        <v>0</v>
      </c>
      <c r="G85" s="108" t="s">
        <v>163</v>
      </c>
      <c r="H85" s="108"/>
      <c r="I85" s="102"/>
      <c r="J85" s="104">
        <f t="shared" si="9"/>
        <v>0</v>
      </c>
      <c r="K85" s="102"/>
      <c r="L85" s="103">
        <f t="shared" si="10"/>
        <v>0</v>
      </c>
      <c r="M85" s="102"/>
      <c r="N85" s="104">
        <f t="shared" si="8"/>
        <v>0</v>
      </c>
    </row>
    <row r="86" spans="1:14" s="42" customFormat="1" ht="18" customHeight="1">
      <c r="A86" s="101"/>
      <c r="B86" s="101"/>
      <c r="C86" s="102"/>
      <c r="D86" s="102"/>
      <c r="E86" s="102"/>
      <c r="F86" s="103">
        <f t="shared" si="7"/>
        <v>0</v>
      </c>
      <c r="G86" s="108" t="s">
        <v>164</v>
      </c>
      <c r="H86" s="108"/>
      <c r="I86" s="102"/>
      <c r="J86" s="104">
        <f t="shared" si="9"/>
        <v>0</v>
      </c>
      <c r="K86" s="102"/>
      <c r="L86" s="103">
        <f t="shared" si="10"/>
        <v>0</v>
      </c>
      <c r="M86" s="102"/>
      <c r="N86" s="104">
        <f t="shared" si="8"/>
        <v>0</v>
      </c>
    </row>
    <row r="87" spans="1:14" s="42" customFormat="1" ht="18" customHeight="1">
      <c r="A87" s="101"/>
      <c r="B87" s="101"/>
      <c r="C87" s="102"/>
      <c r="D87" s="102"/>
      <c r="E87" s="102"/>
      <c r="F87" s="103">
        <f t="shared" si="7"/>
        <v>0</v>
      </c>
      <c r="G87" s="110" t="s">
        <v>96</v>
      </c>
      <c r="H87" s="102">
        <f>SUM(H88:H91)</f>
        <v>63</v>
      </c>
      <c r="I87" s="102">
        <f>SUM(I88:I91)</f>
        <v>124</v>
      </c>
      <c r="J87" s="104">
        <f t="shared" si="9"/>
        <v>53</v>
      </c>
      <c r="K87" s="102">
        <f>SUM(K88:K91)</f>
        <v>177</v>
      </c>
      <c r="L87" s="103">
        <f t="shared" si="10"/>
        <v>180.95238095238093</v>
      </c>
      <c r="M87" s="102">
        <f>SUM(M88:M91)</f>
        <v>0</v>
      </c>
      <c r="N87" s="104">
        <f t="shared" si="8"/>
        <v>0</v>
      </c>
    </row>
    <row r="88" spans="1:14" s="42" customFormat="1" ht="18" customHeight="1">
      <c r="A88" s="101"/>
      <c r="B88" s="101"/>
      <c r="C88" s="102"/>
      <c r="D88" s="102"/>
      <c r="E88" s="102"/>
      <c r="F88" s="103">
        <f t="shared" si="7"/>
        <v>0</v>
      </c>
      <c r="G88" s="110" t="s">
        <v>133</v>
      </c>
      <c r="H88" s="113">
        <v>63</v>
      </c>
      <c r="I88" s="102">
        <v>124</v>
      </c>
      <c r="J88" s="104">
        <f t="shared" si="9"/>
        <v>53</v>
      </c>
      <c r="K88" s="102">
        <f>124+53</f>
        <v>177</v>
      </c>
      <c r="L88" s="103">
        <f t="shared" si="10"/>
        <v>180.95238095238093</v>
      </c>
      <c r="M88" s="102"/>
      <c r="N88" s="104">
        <f t="shared" si="8"/>
        <v>0</v>
      </c>
    </row>
    <row r="89" spans="1:14" s="42" customFormat="1" ht="18" customHeight="1">
      <c r="A89" s="101"/>
      <c r="B89" s="101"/>
      <c r="C89" s="102"/>
      <c r="D89" s="102"/>
      <c r="E89" s="102"/>
      <c r="F89" s="103">
        <f t="shared" si="7"/>
        <v>0</v>
      </c>
      <c r="G89" s="110" t="s">
        <v>165</v>
      </c>
      <c r="H89" s="110"/>
      <c r="I89" s="102"/>
      <c r="J89" s="104">
        <f t="shared" si="9"/>
        <v>0</v>
      </c>
      <c r="K89" s="102"/>
      <c r="L89" s="103">
        <f t="shared" si="10"/>
        <v>0</v>
      </c>
      <c r="M89" s="102"/>
      <c r="N89" s="104">
        <f t="shared" si="8"/>
        <v>0</v>
      </c>
    </row>
    <row r="90" spans="1:14" s="42" customFormat="1" ht="18" customHeight="1">
      <c r="A90" s="101"/>
      <c r="B90" s="101"/>
      <c r="C90" s="102"/>
      <c r="D90" s="102"/>
      <c r="E90" s="102"/>
      <c r="F90" s="103">
        <f t="shared" si="7"/>
        <v>0</v>
      </c>
      <c r="G90" s="110" t="s">
        <v>166</v>
      </c>
      <c r="H90" s="110"/>
      <c r="I90" s="102"/>
      <c r="J90" s="104">
        <f t="shared" si="9"/>
        <v>0</v>
      </c>
      <c r="K90" s="102"/>
      <c r="L90" s="103">
        <f t="shared" si="10"/>
        <v>0</v>
      </c>
      <c r="M90" s="102"/>
      <c r="N90" s="104">
        <f t="shared" si="8"/>
        <v>0</v>
      </c>
    </row>
    <row r="91" spans="1:14" s="42" customFormat="1" ht="18" customHeight="1">
      <c r="A91" s="101"/>
      <c r="B91" s="101"/>
      <c r="C91" s="102"/>
      <c r="D91" s="102"/>
      <c r="E91" s="102"/>
      <c r="F91" s="103">
        <f t="shared" si="7"/>
        <v>0</v>
      </c>
      <c r="G91" s="110" t="s">
        <v>167</v>
      </c>
      <c r="H91" s="110"/>
      <c r="I91" s="102"/>
      <c r="J91" s="104">
        <f t="shared" si="9"/>
        <v>0</v>
      </c>
      <c r="K91" s="102"/>
      <c r="L91" s="103">
        <f t="shared" si="10"/>
        <v>0</v>
      </c>
      <c r="M91" s="102"/>
      <c r="N91" s="104">
        <f t="shared" si="8"/>
        <v>0</v>
      </c>
    </row>
    <row r="92" spans="1:14" s="42" customFormat="1" ht="18" customHeight="1">
      <c r="A92" s="101"/>
      <c r="B92" s="101"/>
      <c r="C92" s="102"/>
      <c r="D92" s="102"/>
      <c r="E92" s="102"/>
      <c r="F92" s="103">
        <f t="shared" si="7"/>
        <v>0</v>
      </c>
      <c r="G92" s="110" t="s">
        <v>97</v>
      </c>
      <c r="H92" s="102">
        <f>SUM(H93:H96)</f>
        <v>0</v>
      </c>
      <c r="I92" s="102">
        <f>SUM(I93:I96)</f>
        <v>0</v>
      </c>
      <c r="J92" s="104">
        <f t="shared" si="9"/>
        <v>0</v>
      </c>
      <c r="K92" s="102">
        <f>SUM(K93:K96)</f>
        <v>0</v>
      </c>
      <c r="L92" s="103">
        <f t="shared" si="10"/>
        <v>0</v>
      </c>
      <c r="M92" s="102">
        <f>SUM(M93:M94)</f>
        <v>0</v>
      </c>
      <c r="N92" s="104">
        <f t="shared" si="8"/>
        <v>0</v>
      </c>
    </row>
    <row r="93" spans="1:14" s="42" customFormat="1" ht="18" customHeight="1">
      <c r="A93" s="101"/>
      <c r="B93" s="101"/>
      <c r="C93" s="102"/>
      <c r="D93" s="102"/>
      <c r="E93" s="102"/>
      <c r="F93" s="103">
        <f t="shared" si="7"/>
        <v>0</v>
      </c>
      <c r="G93" s="110" t="s">
        <v>133</v>
      </c>
      <c r="H93" s="110"/>
      <c r="I93" s="102"/>
      <c r="J93" s="104">
        <f t="shared" si="9"/>
        <v>0</v>
      </c>
      <c r="K93" s="102"/>
      <c r="L93" s="103">
        <f t="shared" si="10"/>
        <v>0</v>
      </c>
      <c r="M93" s="102"/>
      <c r="N93" s="104">
        <f t="shared" si="8"/>
        <v>0</v>
      </c>
    </row>
    <row r="94" spans="1:14" s="42" customFormat="1" ht="18" customHeight="1">
      <c r="A94" s="101"/>
      <c r="B94" s="101"/>
      <c r="C94" s="102"/>
      <c r="D94" s="102"/>
      <c r="E94" s="102"/>
      <c r="F94" s="103">
        <f t="shared" si="7"/>
        <v>0</v>
      </c>
      <c r="G94" s="110" t="s">
        <v>165</v>
      </c>
      <c r="H94" s="110"/>
      <c r="I94" s="102"/>
      <c r="J94" s="104">
        <f t="shared" si="9"/>
        <v>0</v>
      </c>
      <c r="K94" s="102"/>
      <c r="L94" s="103">
        <f t="shared" si="10"/>
        <v>0</v>
      </c>
      <c r="M94" s="102"/>
      <c r="N94" s="104">
        <f t="shared" si="8"/>
        <v>0</v>
      </c>
    </row>
    <row r="95" spans="1:14" s="42" customFormat="1" ht="18" customHeight="1">
      <c r="A95" s="101"/>
      <c r="B95" s="101"/>
      <c r="C95" s="102"/>
      <c r="D95" s="102"/>
      <c r="E95" s="102"/>
      <c r="F95" s="103">
        <f t="shared" si="7"/>
        <v>0</v>
      </c>
      <c r="G95" s="110" t="s">
        <v>168</v>
      </c>
      <c r="H95" s="110"/>
      <c r="I95" s="102"/>
      <c r="J95" s="104">
        <f t="shared" si="9"/>
        <v>0</v>
      </c>
      <c r="K95" s="102"/>
      <c r="L95" s="103">
        <f t="shared" si="10"/>
        <v>0</v>
      </c>
      <c r="M95" s="102">
        <f>SUM(M96:M99)</f>
        <v>0</v>
      </c>
      <c r="N95" s="104">
        <f t="shared" si="8"/>
        <v>0</v>
      </c>
    </row>
    <row r="96" spans="1:14" s="42" customFormat="1" ht="18" customHeight="1">
      <c r="A96" s="101"/>
      <c r="B96" s="101"/>
      <c r="C96" s="102"/>
      <c r="D96" s="102"/>
      <c r="E96" s="102"/>
      <c r="F96" s="103">
        <f t="shared" si="7"/>
        <v>0</v>
      </c>
      <c r="G96" s="110" t="s">
        <v>169</v>
      </c>
      <c r="H96" s="110"/>
      <c r="I96" s="102"/>
      <c r="J96" s="104">
        <f t="shared" si="9"/>
        <v>0</v>
      </c>
      <c r="K96" s="102"/>
      <c r="L96" s="103">
        <f t="shared" si="10"/>
        <v>0</v>
      </c>
      <c r="M96" s="102"/>
      <c r="N96" s="104">
        <f t="shared" si="8"/>
        <v>0</v>
      </c>
    </row>
    <row r="97" spans="1:14" s="42" customFormat="1" ht="18" customHeight="1">
      <c r="A97" s="101"/>
      <c r="B97" s="101"/>
      <c r="C97" s="102"/>
      <c r="D97" s="102"/>
      <c r="E97" s="102"/>
      <c r="F97" s="103">
        <f t="shared" si="7"/>
        <v>0</v>
      </c>
      <c r="G97" s="110" t="s">
        <v>98</v>
      </c>
      <c r="H97" s="102">
        <f>SUM(H98:H99)</f>
        <v>0</v>
      </c>
      <c r="I97" s="102">
        <f>SUM(I98:I99)</f>
        <v>0</v>
      </c>
      <c r="J97" s="104">
        <f t="shared" si="9"/>
        <v>0</v>
      </c>
      <c r="K97" s="102">
        <f>SUM(K98:K99)</f>
        <v>0</v>
      </c>
      <c r="L97" s="103">
        <f t="shared" si="10"/>
        <v>0</v>
      </c>
      <c r="M97" s="102"/>
      <c r="N97" s="104">
        <f t="shared" si="8"/>
        <v>0</v>
      </c>
    </row>
    <row r="98" spans="1:14" s="42" customFormat="1" ht="18" customHeight="1">
      <c r="A98" s="101"/>
      <c r="B98" s="101"/>
      <c r="C98" s="102"/>
      <c r="D98" s="102"/>
      <c r="E98" s="102"/>
      <c r="F98" s="103">
        <f t="shared" si="7"/>
        <v>0</v>
      </c>
      <c r="G98" s="110" t="s">
        <v>170</v>
      </c>
      <c r="H98" s="110"/>
      <c r="I98" s="102"/>
      <c r="J98" s="104">
        <f t="shared" si="9"/>
        <v>0</v>
      </c>
      <c r="K98" s="102"/>
      <c r="L98" s="103">
        <f t="shared" si="10"/>
        <v>0</v>
      </c>
      <c r="M98" s="102"/>
      <c r="N98" s="104">
        <f t="shared" si="8"/>
        <v>0</v>
      </c>
    </row>
    <row r="99" spans="1:14" s="42" customFormat="1" ht="18" customHeight="1">
      <c r="A99" s="101"/>
      <c r="B99" s="101"/>
      <c r="C99" s="102"/>
      <c r="D99" s="102"/>
      <c r="E99" s="102"/>
      <c r="F99" s="103">
        <f t="shared" si="7"/>
        <v>0</v>
      </c>
      <c r="G99" s="110" t="s">
        <v>171</v>
      </c>
      <c r="H99" s="110"/>
      <c r="I99" s="102"/>
      <c r="J99" s="104">
        <f t="shared" si="9"/>
        <v>0</v>
      </c>
      <c r="K99" s="102"/>
      <c r="L99" s="103">
        <f t="shared" si="10"/>
        <v>0</v>
      </c>
      <c r="M99" s="102"/>
      <c r="N99" s="104">
        <f t="shared" si="8"/>
        <v>0</v>
      </c>
    </row>
    <row r="100" spans="1:14" s="42" customFormat="1" ht="18" customHeight="1">
      <c r="A100" s="101"/>
      <c r="B100" s="101"/>
      <c r="C100" s="102"/>
      <c r="D100" s="102"/>
      <c r="E100" s="102"/>
      <c r="F100" s="103">
        <f t="shared" si="7"/>
        <v>0</v>
      </c>
      <c r="G100" s="110" t="s">
        <v>99</v>
      </c>
      <c r="H100" s="102">
        <f>SUM(H101:H104)</f>
        <v>0</v>
      </c>
      <c r="I100" s="102">
        <f>SUM(I101:I104)</f>
        <v>0</v>
      </c>
      <c r="J100" s="104">
        <f t="shared" si="9"/>
        <v>0</v>
      </c>
      <c r="K100" s="102">
        <f>SUM(K101:K104)</f>
        <v>0</v>
      </c>
      <c r="L100" s="103">
        <f t="shared" si="10"/>
        <v>0</v>
      </c>
      <c r="M100" s="102">
        <f>SUM(M101:M103)</f>
        <v>0</v>
      </c>
      <c r="N100" s="104">
        <f t="shared" si="8"/>
        <v>0</v>
      </c>
    </row>
    <row r="101" spans="1:14" s="42" customFormat="1" ht="18" customHeight="1">
      <c r="A101" s="101"/>
      <c r="B101" s="101"/>
      <c r="C101" s="102"/>
      <c r="D101" s="102"/>
      <c r="E101" s="102"/>
      <c r="F101" s="103">
        <f t="shared" si="7"/>
        <v>0</v>
      </c>
      <c r="G101" s="110" t="s">
        <v>170</v>
      </c>
      <c r="H101" s="110"/>
      <c r="I101" s="102"/>
      <c r="J101" s="104">
        <f t="shared" si="9"/>
        <v>0</v>
      </c>
      <c r="K101" s="102"/>
      <c r="L101" s="103">
        <f t="shared" si="10"/>
        <v>0</v>
      </c>
      <c r="M101" s="102"/>
      <c r="N101" s="104">
        <f t="shared" si="8"/>
        <v>0</v>
      </c>
    </row>
    <row r="102" spans="1:14" s="42" customFormat="1" ht="18" customHeight="1">
      <c r="A102" s="101"/>
      <c r="B102" s="101"/>
      <c r="C102" s="102"/>
      <c r="D102" s="102"/>
      <c r="E102" s="102"/>
      <c r="F102" s="103">
        <f t="shared" si="7"/>
        <v>0</v>
      </c>
      <c r="G102" s="110" t="s">
        <v>172</v>
      </c>
      <c r="H102" s="110"/>
      <c r="I102" s="102"/>
      <c r="J102" s="104">
        <f t="shared" si="9"/>
        <v>0</v>
      </c>
      <c r="K102" s="102"/>
      <c r="L102" s="103">
        <f t="shared" si="10"/>
        <v>0</v>
      </c>
      <c r="M102" s="102"/>
      <c r="N102" s="104">
        <f t="shared" si="8"/>
        <v>0</v>
      </c>
    </row>
    <row r="103" spans="1:14" s="42" customFormat="1" ht="18" customHeight="1">
      <c r="A103" s="101"/>
      <c r="B103" s="101"/>
      <c r="C103" s="102"/>
      <c r="D103" s="102"/>
      <c r="E103" s="102"/>
      <c r="F103" s="103">
        <f t="shared" si="7"/>
        <v>0</v>
      </c>
      <c r="G103" s="110" t="s">
        <v>173</v>
      </c>
      <c r="H103" s="110"/>
      <c r="I103" s="102"/>
      <c r="J103" s="104">
        <f t="shared" si="9"/>
        <v>0</v>
      </c>
      <c r="K103" s="102"/>
      <c r="L103" s="103">
        <f t="shared" si="10"/>
        <v>0</v>
      </c>
      <c r="M103" s="102"/>
      <c r="N103" s="104">
        <f aca="true" t="shared" si="11" ref="N103:N134">K108-M103</f>
        <v>0</v>
      </c>
    </row>
    <row r="104" spans="1:14" s="42" customFormat="1" ht="18" customHeight="1">
      <c r="A104" s="101"/>
      <c r="B104" s="101"/>
      <c r="C104" s="102"/>
      <c r="D104" s="102"/>
      <c r="E104" s="102"/>
      <c r="F104" s="103">
        <f t="shared" si="7"/>
        <v>0</v>
      </c>
      <c r="G104" s="110" t="s">
        <v>174</v>
      </c>
      <c r="H104" s="110"/>
      <c r="I104" s="102"/>
      <c r="J104" s="104">
        <f t="shared" si="9"/>
        <v>0</v>
      </c>
      <c r="K104" s="102"/>
      <c r="L104" s="103">
        <f t="shared" si="10"/>
        <v>0</v>
      </c>
      <c r="M104" s="102">
        <f>SUM(M105+M107+M112+M117+M122+M131+M138)</f>
        <v>0</v>
      </c>
      <c r="N104" s="104">
        <f t="shared" si="11"/>
        <v>0</v>
      </c>
    </row>
    <row r="105" spans="1:14" s="42" customFormat="1" ht="18" customHeight="1">
      <c r="A105" s="101"/>
      <c r="B105" s="101"/>
      <c r="C105" s="102"/>
      <c r="D105" s="102"/>
      <c r="E105" s="102"/>
      <c r="F105" s="103">
        <f t="shared" si="7"/>
        <v>0</v>
      </c>
      <c r="G105" s="110" t="s">
        <v>528</v>
      </c>
      <c r="H105" s="102">
        <f>SUM(H106:H108)</f>
        <v>0</v>
      </c>
      <c r="I105" s="102">
        <f>SUM(I106:I108)</f>
        <v>0</v>
      </c>
      <c r="J105" s="104">
        <f t="shared" si="9"/>
        <v>0</v>
      </c>
      <c r="K105" s="102">
        <f>SUM(K106:K108)</f>
        <v>0</v>
      </c>
      <c r="L105" s="103">
        <f t="shared" si="10"/>
        <v>0</v>
      </c>
      <c r="M105" s="102">
        <f>SUM(M106)</f>
        <v>0</v>
      </c>
      <c r="N105" s="104">
        <f t="shared" si="11"/>
        <v>0</v>
      </c>
    </row>
    <row r="106" spans="1:14" s="42" customFormat="1" ht="18" customHeight="1">
      <c r="A106" s="101"/>
      <c r="B106" s="101"/>
      <c r="C106" s="102"/>
      <c r="D106" s="102"/>
      <c r="E106" s="102"/>
      <c r="F106" s="103">
        <f t="shared" si="7"/>
        <v>0</v>
      </c>
      <c r="G106" s="110" t="s">
        <v>529</v>
      </c>
      <c r="H106" s="110"/>
      <c r="I106" s="102"/>
      <c r="J106" s="104">
        <f t="shared" si="9"/>
        <v>0</v>
      </c>
      <c r="K106" s="102"/>
      <c r="L106" s="103">
        <f t="shared" si="10"/>
        <v>0</v>
      </c>
      <c r="M106" s="102"/>
      <c r="N106" s="104">
        <f t="shared" si="11"/>
        <v>0</v>
      </c>
    </row>
    <row r="107" spans="1:14" s="42" customFormat="1" ht="18" customHeight="1">
      <c r="A107" s="101"/>
      <c r="B107" s="101"/>
      <c r="C107" s="102"/>
      <c r="D107" s="102"/>
      <c r="E107" s="102"/>
      <c r="F107" s="103">
        <f t="shared" si="7"/>
        <v>0</v>
      </c>
      <c r="G107" s="110" t="s">
        <v>530</v>
      </c>
      <c r="H107" s="110"/>
      <c r="I107" s="102"/>
      <c r="J107" s="104">
        <f t="shared" si="9"/>
        <v>0</v>
      </c>
      <c r="K107" s="102"/>
      <c r="L107" s="103">
        <f t="shared" si="10"/>
        <v>0</v>
      </c>
      <c r="M107" s="102">
        <f>SUM(M108:M111)</f>
        <v>0</v>
      </c>
      <c r="N107" s="104">
        <f t="shared" si="11"/>
        <v>0</v>
      </c>
    </row>
    <row r="108" spans="1:14" s="42" customFormat="1" ht="18" customHeight="1">
      <c r="A108" s="101"/>
      <c r="B108" s="101"/>
      <c r="C108" s="102"/>
      <c r="D108" s="102"/>
      <c r="E108" s="102"/>
      <c r="F108" s="103">
        <f t="shared" si="7"/>
        <v>0</v>
      </c>
      <c r="G108" s="110" t="s">
        <v>531</v>
      </c>
      <c r="H108" s="110"/>
      <c r="I108" s="102"/>
      <c r="J108" s="104">
        <f t="shared" si="9"/>
        <v>0</v>
      </c>
      <c r="K108" s="102"/>
      <c r="L108" s="103">
        <f t="shared" si="10"/>
        <v>0</v>
      </c>
      <c r="M108" s="102"/>
      <c r="N108" s="104">
        <f t="shared" si="11"/>
        <v>0</v>
      </c>
    </row>
    <row r="109" spans="1:14" s="42" customFormat="1" ht="18" customHeight="1">
      <c r="A109" s="101"/>
      <c r="B109" s="101"/>
      <c r="C109" s="102"/>
      <c r="D109" s="102"/>
      <c r="E109" s="102"/>
      <c r="F109" s="103">
        <f t="shared" si="7"/>
        <v>0</v>
      </c>
      <c r="G109" s="105" t="s">
        <v>532</v>
      </c>
      <c r="H109" s="102">
        <f>SUM(H110+H112+H117+H122+H127+H136+H143)</f>
        <v>0</v>
      </c>
      <c r="I109" s="102">
        <f>SUM(I110+I112+I117+I122+I127+I136+I143)</f>
        <v>0</v>
      </c>
      <c r="J109" s="104">
        <f t="shared" si="9"/>
        <v>0</v>
      </c>
      <c r="K109" s="102">
        <f>SUM(K110+K112+K117+K122+K127+K136+K143)</f>
        <v>0</v>
      </c>
      <c r="L109" s="103">
        <f t="shared" si="10"/>
        <v>0</v>
      </c>
      <c r="M109" s="102"/>
      <c r="N109" s="104">
        <f t="shared" si="11"/>
        <v>0</v>
      </c>
    </row>
    <row r="110" spans="1:14" s="42" customFormat="1" ht="18" customHeight="1">
      <c r="A110" s="101"/>
      <c r="B110" s="101"/>
      <c r="C110" s="102"/>
      <c r="D110" s="102"/>
      <c r="E110" s="102"/>
      <c r="F110" s="103">
        <f t="shared" si="7"/>
        <v>0</v>
      </c>
      <c r="G110" s="105" t="s">
        <v>533</v>
      </c>
      <c r="H110" s="105"/>
      <c r="I110" s="102">
        <f>SUM(I111)</f>
        <v>0</v>
      </c>
      <c r="J110" s="104">
        <f t="shared" si="9"/>
        <v>0</v>
      </c>
      <c r="K110" s="102">
        <f>SUM(K111)</f>
        <v>0</v>
      </c>
      <c r="L110" s="103">
        <f t="shared" si="10"/>
        <v>0</v>
      </c>
      <c r="M110" s="102"/>
      <c r="N110" s="104">
        <f t="shared" si="11"/>
        <v>0</v>
      </c>
    </row>
    <row r="111" spans="1:14" s="42" customFormat="1" ht="18" customHeight="1">
      <c r="A111" s="101"/>
      <c r="B111" s="101"/>
      <c r="C111" s="102"/>
      <c r="D111" s="102"/>
      <c r="E111" s="102"/>
      <c r="F111" s="103">
        <f t="shared" si="7"/>
        <v>0</v>
      </c>
      <c r="G111" s="105" t="s">
        <v>534</v>
      </c>
      <c r="H111" s="105"/>
      <c r="I111" s="102"/>
      <c r="J111" s="104">
        <f t="shared" si="9"/>
        <v>0</v>
      </c>
      <c r="K111" s="102"/>
      <c r="L111" s="103">
        <f t="shared" si="10"/>
        <v>0</v>
      </c>
      <c r="M111" s="102"/>
      <c r="N111" s="104">
        <f t="shared" si="11"/>
        <v>0</v>
      </c>
    </row>
    <row r="112" spans="1:14" s="42" customFormat="1" ht="18" customHeight="1">
      <c r="A112" s="101"/>
      <c r="B112" s="101"/>
      <c r="C112" s="102"/>
      <c r="D112" s="102"/>
      <c r="E112" s="102"/>
      <c r="F112" s="103">
        <f t="shared" si="7"/>
        <v>0</v>
      </c>
      <c r="G112" s="110" t="s">
        <v>100</v>
      </c>
      <c r="H112" s="102">
        <f>SUM(H113:H116)</f>
        <v>0</v>
      </c>
      <c r="I112" s="102">
        <f>SUM(I113:I116)</f>
        <v>0</v>
      </c>
      <c r="J112" s="104">
        <f t="shared" si="9"/>
        <v>0</v>
      </c>
      <c r="K112" s="102">
        <f>SUM(K113:K116)</f>
        <v>0</v>
      </c>
      <c r="L112" s="103">
        <f t="shared" si="10"/>
        <v>0</v>
      </c>
      <c r="M112" s="102">
        <f>SUM(M113:M116)</f>
        <v>0</v>
      </c>
      <c r="N112" s="104">
        <f t="shared" si="11"/>
        <v>0</v>
      </c>
    </row>
    <row r="113" spans="1:14" s="42" customFormat="1" ht="18" customHeight="1">
      <c r="A113" s="101"/>
      <c r="B113" s="101"/>
      <c r="C113" s="102"/>
      <c r="D113" s="102"/>
      <c r="E113" s="102"/>
      <c r="F113" s="103">
        <f t="shared" si="7"/>
        <v>0</v>
      </c>
      <c r="G113" s="110" t="s">
        <v>175</v>
      </c>
      <c r="H113" s="110"/>
      <c r="I113" s="102"/>
      <c r="J113" s="104">
        <f t="shared" si="9"/>
        <v>0</v>
      </c>
      <c r="K113" s="102"/>
      <c r="L113" s="103">
        <f t="shared" si="10"/>
        <v>0</v>
      </c>
      <c r="M113" s="102"/>
      <c r="N113" s="104">
        <f t="shared" si="11"/>
        <v>0</v>
      </c>
    </row>
    <row r="114" spans="1:14" s="42" customFormat="1" ht="18" customHeight="1">
      <c r="A114" s="101"/>
      <c r="B114" s="101"/>
      <c r="C114" s="102"/>
      <c r="D114" s="102"/>
      <c r="E114" s="102"/>
      <c r="F114" s="103">
        <f t="shared" si="7"/>
        <v>0</v>
      </c>
      <c r="G114" s="110" t="s">
        <v>176</v>
      </c>
      <c r="H114" s="110"/>
      <c r="I114" s="102"/>
      <c r="J114" s="104">
        <f t="shared" si="9"/>
        <v>0</v>
      </c>
      <c r="K114" s="102"/>
      <c r="L114" s="103">
        <f t="shared" si="10"/>
        <v>0</v>
      </c>
      <c r="M114" s="102"/>
      <c r="N114" s="104">
        <f t="shared" si="11"/>
        <v>0</v>
      </c>
    </row>
    <row r="115" spans="1:14" s="42" customFormat="1" ht="18" customHeight="1">
      <c r="A115" s="101"/>
      <c r="B115" s="101"/>
      <c r="C115" s="102"/>
      <c r="D115" s="102"/>
      <c r="E115" s="102"/>
      <c r="F115" s="103">
        <f t="shared" si="7"/>
        <v>0</v>
      </c>
      <c r="G115" s="110" t="s">
        <v>177</v>
      </c>
      <c r="H115" s="110"/>
      <c r="I115" s="102"/>
      <c r="J115" s="104">
        <f t="shared" si="9"/>
        <v>0</v>
      </c>
      <c r="K115" s="102"/>
      <c r="L115" s="103">
        <f t="shared" si="10"/>
        <v>0</v>
      </c>
      <c r="M115" s="102"/>
      <c r="N115" s="104">
        <f t="shared" si="11"/>
        <v>0</v>
      </c>
    </row>
    <row r="116" spans="1:14" s="42" customFormat="1" ht="18" customHeight="1">
      <c r="A116" s="101"/>
      <c r="B116" s="101"/>
      <c r="C116" s="102"/>
      <c r="D116" s="102"/>
      <c r="E116" s="102"/>
      <c r="F116" s="103">
        <f t="shared" si="7"/>
        <v>0</v>
      </c>
      <c r="G116" s="110" t="s">
        <v>178</v>
      </c>
      <c r="H116" s="110"/>
      <c r="I116" s="102"/>
      <c r="J116" s="104">
        <f t="shared" si="9"/>
        <v>0</v>
      </c>
      <c r="K116" s="102"/>
      <c r="L116" s="103">
        <f t="shared" si="10"/>
        <v>0</v>
      </c>
      <c r="M116" s="102"/>
      <c r="N116" s="104">
        <f t="shared" si="11"/>
        <v>0</v>
      </c>
    </row>
    <row r="117" spans="1:14" s="42" customFormat="1" ht="18" customHeight="1">
      <c r="A117" s="101"/>
      <c r="B117" s="101"/>
      <c r="C117" s="102"/>
      <c r="D117" s="102"/>
      <c r="E117" s="102"/>
      <c r="F117" s="103">
        <f t="shared" si="7"/>
        <v>0</v>
      </c>
      <c r="G117" s="110" t="s">
        <v>101</v>
      </c>
      <c r="H117" s="102">
        <f>SUM(H118:H121)</f>
        <v>0</v>
      </c>
      <c r="I117" s="102">
        <f>SUM(I118:I121)</f>
        <v>0</v>
      </c>
      <c r="J117" s="104">
        <f t="shared" si="9"/>
        <v>0</v>
      </c>
      <c r="K117" s="102">
        <f>SUM(K118:K121)</f>
        <v>0</v>
      </c>
      <c r="L117" s="103">
        <f t="shared" si="10"/>
        <v>0</v>
      </c>
      <c r="M117" s="102">
        <f>SUM(M118:M121)</f>
        <v>0</v>
      </c>
      <c r="N117" s="104">
        <f t="shared" si="11"/>
        <v>0</v>
      </c>
    </row>
    <row r="118" spans="1:14" s="42" customFormat="1" ht="18" customHeight="1">
      <c r="A118" s="101"/>
      <c r="B118" s="101"/>
      <c r="C118" s="102"/>
      <c r="D118" s="102"/>
      <c r="E118" s="102"/>
      <c r="F118" s="103">
        <f t="shared" si="7"/>
        <v>0</v>
      </c>
      <c r="G118" s="110" t="s">
        <v>177</v>
      </c>
      <c r="H118" s="110"/>
      <c r="I118" s="102"/>
      <c r="J118" s="104">
        <f t="shared" si="9"/>
        <v>0</v>
      </c>
      <c r="K118" s="102"/>
      <c r="L118" s="103">
        <f t="shared" si="10"/>
        <v>0</v>
      </c>
      <c r="M118" s="102"/>
      <c r="N118" s="104">
        <f t="shared" si="11"/>
        <v>0</v>
      </c>
    </row>
    <row r="119" spans="1:14" s="42" customFormat="1" ht="18" customHeight="1">
      <c r="A119" s="101"/>
      <c r="B119" s="101"/>
      <c r="C119" s="102"/>
      <c r="D119" s="102"/>
      <c r="E119" s="102"/>
      <c r="F119" s="103">
        <f t="shared" si="7"/>
        <v>0</v>
      </c>
      <c r="G119" s="110" t="s">
        <v>179</v>
      </c>
      <c r="H119" s="110"/>
      <c r="I119" s="102"/>
      <c r="J119" s="104">
        <f t="shared" si="9"/>
        <v>0</v>
      </c>
      <c r="K119" s="102"/>
      <c r="L119" s="103">
        <f t="shared" si="10"/>
        <v>0</v>
      </c>
      <c r="M119" s="102"/>
      <c r="N119" s="104">
        <f t="shared" si="11"/>
        <v>0</v>
      </c>
    </row>
    <row r="120" spans="1:14" s="42" customFormat="1" ht="18" customHeight="1">
      <c r="A120" s="101"/>
      <c r="B120" s="101"/>
      <c r="C120" s="102"/>
      <c r="D120" s="102"/>
      <c r="E120" s="102"/>
      <c r="F120" s="103">
        <f t="shared" si="7"/>
        <v>0</v>
      </c>
      <c r="G120" s="110" t="s">
        <v>180</v>
      </c>
      <c r="H120" s="110"/>
      <c r="I120" s="102"/>
      <c r="J120" s="104">
        <f t="shared" si="9"/>
        <v>0</v>
      </c>
      <c r="K120" s="102"/>
      <c r="L120" s="103">
        <f t="shared" si="10"/>
        <v>0</v>
      </c>
      <c r="M120" s="102"/>
      <c r="N120" s="104">
        <f t="shared" si="11"/>
        <v>0</v>
      </c>
    </row>
    <row r="121" spans="1:14" s="42" customFormat="1" ht="18" customHeight="1">
      <c r="A121" s="101"/>
      <c r="B121" s="101"/>
      <c r="C121" s="102"/>
      <c r="D121" s="102"/>
      <c r="E121" s="102"/>
      <c r="F121" s="103">
        <f t="shared" si="7"/>
        <v>0</v>
      </c>
      <c r="G121" s="110" t="s">
        <v>181</v>
      </c>
      <c r="H121" s="110"/>
      <c r="I121" s="102"/>
      <c r="J121" s="104">
        <f t="shared" si="9"/>
        <v>0</v>
      </c>
      <c r="K121" s="102"/>
      <c r="L121" s="103">
        <f t="shared" si="10"/>
        <v>0</v>
      </c>
      <c r="M121" s="102"/>
      <c r="N121" s="104">
        <f t="shared" si="11"/>
        <v>0</v>
      </c>
    </row>
    <row r="122" spans="1:14" s="42" customFormat="1" ht="18" customHeight="1">
      <c r="A122" s="101"/>
      <c r="B122" s="101"/>
      <c r="C122" s="102"/>
      <c r="D122" s="102"/>
      <c r="E122" s="102"/>
      <c r="F122" s="103">
        <f t="shared" si="7"/>
        <v>0</v>
      </c>
      <c r="G122" s="110" t="s">
        <v>102</v>
      </c>
      <c r="H122" s="110"/>
      <c r="I122" s="102">
        <f>SUM(I123:I126)</f>
        <v>0</v>
      </c>
      <c r="J122" s="104">
        <f t="shared" si="9"/>
        <v>0</v>
      </c>
      <c r="K122" s="102">
        <f>SUM(K123:K126)</f>
        <v>0</v>
      </c>
      <c r="L122" s="103">
        <f t="shared" si="10"/>
        <v>0</v>
      </c>
      <c r="M122" s="102">
        <f>SUM(M123:M130)</f>
        <v>0</v>
      </c>
      <c r="N122" s="104">
        <f t="shared" si="11"/>
        <v>0</v>
      </c>
    </row>
    <row r="123" spans="1:14" s="42" customFormat="1" ht="18" customHeight="1">
      <c r="A123" s="101"/>
      <c r="B123" s="101"/>
      <c r="C123" s="102"/>
      <c r="D123" s="102"/>
      <c r="E123" s="102"/>
      <c r="F123" s="103">
        <f t="shared" si="7"/>
        <v>0</v>
      </c>
      <c r="G123" s="110" t="s">
        <v>182</v>
      </c>
      <c r="H123" s="110"/>
      <c r="I123" s="102"/>
      <c r="J123" s="104">
        <f t="shared" si="9"/>
        <v>0</v>
      </c>
      <c r="K123" s="102"/>
      <c r="L123" s="103">
        <f t="shared" si="10"/>
        <v>0</v>
      </c>
      <c r="M123" s="102"/>
      <c r="N123" s="104">
        <f t="shared" si="11"/>
        <v>0</v>
      </c>
    </row>
    <row r="124" spans="1:14" s="42" customFormat="1" ht="18" customHeight="1">
      <c r="A124" s="101"/>
      <c r="B124" s="101"/>
      <c r="C124" s="102"/>
      <c r="D124" s="102"/>
      <c r="E124" s="102"/>
      <c r="F124" s="103">
        <f t="shared" si="7"/>
        <v>0</v>
      </c>
      <c r="G124" s="110" t="s">
        <v>183</v>
      </c>
      <c r="H124" s="110"/>
      <c r="I124" s="102"/>
      <c r="J124" s="104">
        <f t="shared" si="9"/>
        <v>0</v>
      </c>
      <c r="K124" s="102"/>
      <c r="L124" s="103">
        <f t="shared" si="10"/>
        <v>0</v>
      </c>
      <c r="M124" s="102"/>
      <c r="N124" s="104">
        <f t="shared" si="11"/>
        <v>0</v>
      </c>
    </row>
    <row r="125" spans="1:14" s="42" customFormat="1" ht="18" customHeight="1">
      <c r="A125" s="101"/>
      <c r="B125" s="101"/>
      <c r="C125" s="102"/>
      <c r="D125" s="102"/>
      <c r="E125" s="102"/>
      <c r="F125" s="103">
        <f t="shared" si="7"/>
        <v>0</v>
      </c>
      <c r="G125" s="110" t="s">
        <v>184</v>
      </c>
      <c r="H125" s="110"/>
      <c r="I125" s="102"/>
      <c r="J125" s="104">
        <f t="shared" si="9"/>
        <v>0</v>
      </c>
      <c r="K125" s="102"/>
      <c r="L125" s="103">
        <f t="shared" si="10"/>
        <v>0</v>
      </c>
      <c r="M125" s="102"/>
      <c r="N125" s="104">
        <f t="shared" si="11"/>
        <v>0</v>
      </c>
    </row>
    <row r="126" spans="1:14" s="42" customFormat="1" ht="18" customHeight="1">
      <c r="A126" s="101"/>
      <c r="B126" s="101"/>
      <c r="C126" s="102"/>
      <c r="D126" s="102"/>
      <c r="E126" s="102"/>
      <c r="F126" s="103">
        <f t="shared" si="7"/>
        <v>0</v>
      </c>
      <c r="G126" s="110" t="s">
        <v>185</v>
      </c>
      <c r="H126" s="110"/>
      <c r="I126" s="102"/>
      <c r="J126" s="104">
        <f t="shared" si="9"/>
        <v>0</v>
      </c>
      <c r="K126" s="102"/>
      <c r="L126" s="103">
        <f t="shared" si="10"/>
        <v>0</v>
      </c>
      <c r="M126" s="102"/>
      <c r="N126" s="104">
        <f t="shared" si="11"/>
        <v>0</v>
      </c>
    </row>
    <row r="127" spans="1:14" s="42" customFormat="1" ht="18" customHeight="1">
      <c r="A127" s="101"/>
      <c r="B127" s="101"/>
      <c r="C127" s="102"/>
      <c r="D127" s="102"/>
      <c r="E127" s="102"/>
      <c r="F127" s="103">
        <f t="shared" si="7"/>
        <v>0</v>
      </c>
      <c r="G127" s="110" t="s">
        <v>103</v>
      </c>
      <c r="H127" s="110"/>
      <c r="I127" s="102">
        <f>SUM(I128:I135)</f>
        <v>0</v>
      </c>
      <c r="J127" s="104">
        <f t="shared" si="9"/>
        <v>0</v>
      </c>
      <c r="K127" s="102">
        <f>SUM(K128:K135)</f>
        <v>0</v>
      </c>
      <c r="L127" s="103">
        <f t="shared" si="10"/>
        <v>0</v>
      </c>
      <c r="M127" s="102"/>
      <c r="N127" s="104">
        <f t="shared" si="11"/>
        <v>0</v>
      </c>
    </row>
    <row r="128" spans="1:14" s="42" customFormat="1" ht="18" customHeight="1">
      <c r="A128" s="101"/>
      <c r="B128" s="101"/>
      <c r="C128" s="102"/>
      <c r="D128" s="102"/>
      <c r="E128" s="102"/>
      <c r="F128" s="103">
        <f t="shared" si="7"/>
        <v>0</v>
      </c>
      <c r="G128" s="110" t="s">
        <v>186</v>
      </c>
      <c r="H128" s="110"/>
      <c r="I128" s="102"/>
      <c r="J128" s="104">
        <f t="shared" si="9"/>
        <v>0</v>
      </c>
      <c r="K128" s="102"/>
      <c r="L128" s="103">
        <f t="shared" si="10"/>
        <v>0</v>
      </c>
      <c r="M128" s="102"/>
      <c r="N128" s="104">
        <f t="shared" si="11"/>
        <v>0</v>
      </c>
    </row>
    <row r="129" spans="1:14" s="42" customFormat="1" ht="18" customHeight="1">
      <c r="A129" s="101"/>
      <c r="B129" s="101"/>
      <c r="C129" s="102"/>
      <c r="D129" s="102"/>
      <c r="E129" s="102"/>
      <c r="F129" s="103">
        <f t="shared" si="7"/>
        <v>0</v>
      </c>
      <c r="G129" s="110" t="s">
        <v>187</v>
      </c>
      <c r="H129" s="110"/>
      <c r="I129" s="102"/>
      <c r="J129" s="104">
        <f t="shared" si="9"/>
        <v>0</v>
      </c>
      <c r="K129" s="102"/>
      <c r="L129" s="103">
        <f t="shared" si="10"/>
        <v>0</v>
      </c>
      <c r="M129" s="102"/>
      <c r="N129" s="104">
        <f t="shared" si="11"/>
        <v>0</v>
      </c>
    </row>
    <row r="130" spans="1:14" s="42" customFormat="1" ht="18" customHeight="1">
      <c r="A130" s="101"/>
      <c r="B130" s="101"/>
      <c r="C130" s="102"/>
      <c r="D130" s="102"/>
      <c r="E130" s="102"/>
      <c r="F130" s="103">
        <f t="shared" si="7"/>
        <v>0</v>
      </c>
      <c r="G130" s="110" t="s">
        <v>188</v>
      </c>
      <c r="H130" s="110"/>
      <c r="I130" s="102"/>
      <c r="J130" s="104">
        <f t="shared" si="9"/>
        <v>0</v>
      </c>
      <c r="K130" s="102"/>
      <c r="L130" s="103">
        <f t="shared" si="10"/>
        <v>0</v>
      </c>
      <c r="M130" s="102"/>
      <c r="N130" s="104">
        <f t="shared" si="11"/>
        <v>0</v>
      </c>
    </row>
    <row r="131" spans="1:14" s="42" customFormat="1" ht="18" customHeight="1">
      <c r="A131" s="101"/>
      <c r="B131" s="101"/>
      <c r="C131" s="102"/>
      <c r="D131" s="102"/>
      <c r="E131" s="102"/>
      <c r="F131" s="103">
        <f t="shared" si="7"/>
        <v>0</v>
      </c>
      <c r="G131" s="110" t="s">
        <v>189</v>
      </c>
      <c r="H131" s="110"/>
      <c r="I131" s="102"/>
      <c r="J131" s="104">
        <f t="shared" si="9"/>
        <v>0</v>
      </c>
      <c r="K131" s="102"/>
      <c r="L131" s="103">
        <f t="shared" si="10"/>
        <v>0</v>
      </c>
      <c r="M131" s="102">
        <f>SUM(M132:M137)</f>
        <v>0</v>
      </c>
      <c r="N131" s="104">
        <f t="shared" si="11"/>
        <v>0</v>
      </c>
    </row>
    <row r="132" spans="1:14" s="42" customFormat="1" ht="18" customHeight="1">
      <c r="A132" s="101"/>
      <c r="B132" s="101"/>
      <c r="C132" s="102"/>
      <c r="D132" s="102"/>
      <c r="E132" s="102"/>
      <c r="F132" s="103">
        <f t="shared" si="7"/>
        <v>0</v>
      </c>
      <c r="G132" s="110" t="s">
        <v>190</v>
      </c>
      <c r="H132" s="110"/>
      <c r="I132" s="102"/>
      <c r="J132" s="104">
        <f t="shared" si="9"/>
        <v>0</v>
      </c>
      <c r="K132" s="102"/>
      <c r="L132" s="103">
        <f t="shared" si="10"/>
        <v>0</v>
      </c>
      <c r="M132" s="102"/>
      <c r="N132" s="104">
        <f t="shared" si="11"/>
        <v>0</v>
      </c>
    </row>
    <row r="133" spans="1:14" s="42" customFormat="1" ht="18" customHeight="1">
      <c r="A133" s="101"/>
      <c r="B133" s="101"/>
      <c r="C133" s="102"/>
      <c r="D133" s="102"/>
      <c r="E133" s="102"/>
      <c r="F133" s="103">
        <f t="shared" si="7"/>
        <v>0</v>
      </c>
      <c r="G133" s="110" t="s">
        <v>191</v>
      </c>
      <c r="H133" s="110"/>
      <c r="I133" s="102"/>
      <c r="J133" s="104">
        <f t="shared" si="9"/>
        <v>0</v>
      </c>
      <c r="K133" s="102"/>
      <c r="L133" s="103">
        <f t="shared" si="10"/>
        <v>0</v>
      </c>
      <c r="M133" s="102"/>
      <c r="N133" s="104">
        <f t="shared" si="11"/>
        <v>0</v>
      </c>
    </row>
    <row r="134" spans="1:14" s="42" customFormat="1" ht="18" customHeight="1">
      <c r="A134" s="101"/>
      <c r="B134" s="101"/>
      <c r="C134" s="102"/>
      <c r="D134" s="102"/>
      <c r="E134" s="102"/>
      <c r="F134" s="103">
        <f aca="true" t="shared" si="12" ref="F134:F197">IF(B134=0,0,SUM(E134/B134-1)*100)</f>
        <v>0</v>
      </c>
      <c r="G134" s="110" t="s">
        <v>192</v>
      </c>
      <c r="H134" s="110"/>
      <c r="I134" s="102"/>
      <c r="J134" s="104">
        <f t="shared" si="9"/>
        <v>0</v>
      </c>
      <c r="K134" s="102"/>
      <c r="L134" s="103">
        <f t="shared" si="10"/>
        <v>0</v>
      </c>
      <c r="M134" s="102"/>
      <c r="N134" s="104">
        <f t="shared" si="11"/>
        <v>0</v>
      </c>
    </row>
    <row r="135" spans="1:14" s="42" customFormat="1" ht="18" customHeight="1">
      <c r="A135" s="101"/>
      <c r="B135" s="101"/>
      <c r="C135" s="102"/>
      <c r="D135" s="102"/>
      <c r="E135" s="102"/>
      <c r="F135" s="103">
        <f t="shared" si="12"/>
        <v>0</v>
      </c>
      <c r="G135" s="110" t="s">
        <v>193</v>
      </c>
      <c r="H135" s="110"/>
      <c r="I135" s="102"/>
      <c r="J135" s="104">
        <f t="shared" si="9"/>
        <v>0</v>
      </c>
      <c r="K135" s="102"/>
      <c r="L135" s="103">
        <f t="shared" si="10"/>
        <v>0</v>
      </c>
      <c r="M135" s="102"/>
      <c r="N135" s="104">
        <f aca="true" t="shared" si="13" ref="N135:N166">K140-M135</f>
        <v>0</v>
      </c>
    </row>
    <row r="136" spans="1:14" s="42" customFormat="1" ht="18" customHeight="1">
      <c r="A136" s="101"/>
      <c r="B136" s="101"/>
      <c r="C136" s="102"/>
      <c r="D136" s="102"/>
      <c r="E136" s="102"/>
      <c r="F136" s="103">
        <f t="shared" si="12"/>
        <v>0</v>
      </c>
      <c r="G136" s="110" t="s">
        <v>104</v>
      </c>
      <c r="H136" s="110"/>
      <c r="I136" s="102">
        <f>SUM(I137:I142)</f>
        <v>0</v>
      </c>
      <c r="J136" s="104">
        <f t="shared" si="9"/>
        <v>0</v>
      </c>
      <c r="K136" s="102">
        <f>SUM(K137:K142)</f>
        <v>0</v>
      </c>
      <c r="L136" s="103">
        <f t="shared" si="10"/>
        <v>0</v>
      </c>
      <c r="M136" s="102"/>
      <c r="N136" s="104">
        <f t="shared" si="13"/>
        <v>0</v>
      </c>
    </row>
    <row r="137" spans="1:14" s="42" customFormat="1" ht="18" customHeight="1">
      <c r="A137" s="101"/>
      <c r="B137" s="101"/>
      <c r="C137" s="102"/>
      <c r="D137" s="102"/>
      <c r="E137" s="102"/>
      <c r="F137" s="103">
        <f t="shared" si="12"/>
        <v>0</v>
      </c>
      <c r="G137" s="110" t="s">
        <v>194</v>
      </c>
      <c r="H137" s="110"/>
      <c r="I137" s="102"/>
      <c r="J137" s="104">
        <f t="shared" si="9"/>
        <v>0</v>
      </c>
      <c r="K137" s="102"/>
      <c r="L137" s="103">
        <f t="shared" si="10"/>
        <v>0</v>
      </c>
      <c r="M137" s="102"/>
      <c r="N137" s="104">
        <f t="shared" si="13"/>
        <v>0</v>
      </c>
    </row>
    <row r="138" spans="1:14" s="42" customFormat="1" ht="18" customHeight="1">
      <c r="A138" s="101"/>
      <c r="B138" s="101"/>
      <c r="C138" s="102"/>
      <c r="D138" s="102"/>
      <c r="E138" s="102"/>
      <c r="F138" s="103">
        <f t="shared" si="12"/>
        <v>0</v>
      </c>
      <c r="G138" s="110" t="s">
        <v>195</v>
      </c>
      <c r="H138" s="110"/>
      <c r="I138" s="102"/>
      <c r="J138" s="104">
        <f t="shared" si="9"/>
        <v>0</v>
      </c>
      <c r="K138" s="102"/>
      <c r="L138" s="103">
        <f t="shared" si="10"/>
        <v>0</v>
      </c>
      <c r="M138" s="102">
        <f>SUM(M139:M147)</f>
        <v>0</v>
      </c>
      <c r="N138" s="104">
        <f t="shared" si="13"/>
        <v>0</v>
      </c>
    </row>
    <row r="139" spans="1:14" s="42" customFormat="1" ht="18" customHeight="1">
      <c r="A139" s="101"/>
      <c r="B139" s="101"/>
      <c r="C139" s="102"/>
      <c r="D139" s="102"/>
      <c r="E139" s="102"/>
      <c r="F139" s="103">
        <f t="shared" si="12"/>
        <v>0</v>
      </c>
      <c r="G139" s="110" t="s">
        <v>196</v>
      </c>
      <c r="H139" s="110"/>
      <c r="I139" s="102"/>
      <c r="J139" s="104">
        <f aca="true" t="shared" si="14" ref="J139:J197">K139-I139</f>
        <v>0</v>
      </c>
      <c r="K139" s="102"/>
      <c r="L139" s="103">
        <f aca="true" t="shared" si="15" ref="L139:L197">IF(H139=0,0,SUM(K139/H139-1)*100)</f>
        <v>0</v>
      </c>
      <c r="M139" s="102"/>
      <c r="N139" s="104">
        <f t="shared" si="13"/>
        <v>0</v>
      </c>
    </row>
    <row r="140" spans="1:14" s="42" customFormat="1" ht="18" customHeight="1">
      <c r="A140" s="101"/>
      <c r="B140" s="101"/>
      <c r="C140" s="102"/>
      <c r="D140" s="102"/>
      <c r="E140" s="102"/>
      <c r="F140" s="103">
        <f t="shared" si="12"/>
        <v>0</v>
      </c>
      <c r="G140" s="110" t="s">
        <v>197</v>
      </c>
      <c r="H140" s="110"/>
      <c r="I140" s="102"/>
      <c r="J140" s="104">
        <f t="shared" si="14"/>
        <v>0</v>
      </c>
      <c r="K140" s="102"/>
      <c r="L140" s="103">
        <f t="shared" si="15"/>
        <v>0</v>
      </c>
      <c r="M140" s="102"/>
      <c r="N140" s="104">
        <f t="shared" si="13"/>
        <v>0</v>
      </c>
    </row>
    <row r="141" spans="1:14" s="42" customFormat="1" ht="18" customHeight="1">
      <c r="A141" s="101"/>
      <c r="B141" s="101"/>
      <c r="C141" s="102"/>
      <c r="D141" s="102"/>
      <c r="E141" s="102"/>
      <c r="F141" s="103">
        <f t="shared" si="12"/>
        <v>0</v>
      </c>
      <c r="G141" s="110" t="s">
        <v>198</v>
      </c>
      <c r="H141" s="110"/>
      <c r="I141" s="102"/>
      <c r="J141" s="104">
        <f t="shared" si="14"/>
        <v>0</v>
      </c>
      <c r="K141" s="102"/>
      <c r="L141" s="103">
        <f t="shared" si="15"/>
        <v>0</v>
      </c>
      <c r="M141" s="102"/>
      <c r="N141" s="104">
        <f t="shared" si="13"/>
        <v>0</v>
      </c>
    </row>
    <row r="142" spans="1:14" s="42" customFormat="1" ht="18" customHeight="1">
      <c r="A142" s="101"/>
      <c r="B142" s="101"/>
      <c r="C142" s="102"/>
      <c r="D142" s="102"/>
      <c r="E142" s="102"/>
      <c r="F142" s="103">
        <f t="shared" si="12"/>
        <v>0</v>
      </c>
      <c r="G142" s="110" t="s">
        <v>199</v>
      </c>
      <c r="H142" s="110"/>
      <c r="I142" s="102"/>
      <c r="J142" s="104">
        <f t="shared" si="14"/>
        <v>0</v>
      </c>
      <c r="K142" s="102"/>
      <c r="L142" s="103">
        <f t="shared" si="15"/>
        <v>0</v>
      </c>
      <c r="M142" s="102"/>
      <c r="N142" s="104">
        <f t="shared" si="13"/>
        <v>0</v>
      </c>
    </row>
    <row r="143" spans="1:14" s="42" customFormat="1" ht="18" customHeight="1">
      <c r="A143" s="101"/>
      <c r="B143" s="101"/>
      <c r="C143" s="102"/>
      <c r="D143" s="102"/>
      <c r="E143" s="102"/>
      <c r="F143" s="103">
        <f t="shared" si="12"/>
        <v>0</v>
      </c>
      <c r="G143" s="110" t="s">
        <v>105</v>
      </c>
      <c r="H143" s="110"/>
      <c r="I143" s="102">
        <f>SUM(I144:I152)</f>
        <v>0</v>
      </c>
      <c r="J143" s="104">
        <f t="shared" si="14"/>
        <v>0</v>
      </c>
      <c r="K143" s="102">
        <f>SUM(K144:K152)</f>
        <v>0</v>
      </c>
      <c r="L143" s="103">
        <f t="shared" si="15"/>
        <v>0</v>
      </c>
      <c r="M143" s="102"/>
      <c r="N143" s="104">
        <f t="shared" si="13"/>
        <v>0</v>
      </c>
    </row>
    <row r="144" spans="1:14" s="42" customFormat="1" ht="18" customHeight="1">
      <c r="A144" s="101"/>
      <c r="B144" s="101"/>
      <c r="C144" s="102"/>
      <c r="D144" s="102"/>
      <c r="E144" s="102"/>
      <c r="F144" s="103">
        <f t="shared" si="12"/>
        <v>0</v>
      </c>
      <c r="G144" s="110" t="s">
        <v>200</v>
      </c>
      <c r="H144" s="110"/>
      <c r="I144" s="102"/>
      <c r="J144" s="104">
        <f t="shared" si="14"/>
        <v>0</v>
      </c>
      <c r="K144" s="102"/>
      <c r="L144" s="103">
        <f t="shared" si="15"/>
        <v>0</v>
      </c>
      <c r="M144" s="102"/>
      <c r="N144" s="104">
        <f t="shared" si="13"/>
        <v>0</v>
      </c>
    </row>
    <row r="145" spans="1:14" s="42" customFormat="1" ht="18" customHeight="1">
      <c r="A145" s="101"/>
      <c r="B145" s="101"/>
      <c r="C145" s="102"/>
      <c r="D145" s="102"/>
      <c r="E145" s="102"/>
      <c r="F145" s="103">
        <f t="shared" si="12"/>
        <v>0</v>
      </c>
      <c r="G145" s="110" t="s">
        <v>201</v>
      </c>
      <c r="H145" s="110"/>
      <c r="I145" s="102"/>
      <c r="J145" s="104">
        <f t="shared" si="14"/>
        <v>0</v>
      </c>
      <c r="K145" s="102"/>
      <c r="L145" s="103">
        <f t="shared" si="15"/>
        <v>0</v>
      </c>
      <c r="M145" s="102"/>
      <c r="N145" s="104">
        <f t="shared" si="13"/>
        <v>0</v>
      </c>
    </row>
    <row r="146" spans="1:14" s="42" customFormat="1" ht="18" customHeight="1">
      <c r="A146" s="101"/>
      <c r="B146" s="101"/>
      <c r="C146" s="102"/>
      <c r="D146" s="102"/>
      <c r="E146" s="102"/>
      <c r="F146" s="103">
        <f t="shared" si="12"/>
        <v>0</v>
      </c>
      <c r="G146" s="110" t="s">
        <v>202</v>
      </c>
      <c r="H146" s="110"/>
      <c r="I146" s="102"/>
      <c r="J146" s="104">
        <f t="shared" si="14"/>
        <v>0</v>
      </c>
      <c r="K146" s="102"/>
      <c r="L146" s="103">
        <f t="shared" si="15"/>
        <v>0</v>
      </c>
      <c r="M146" s="102"/>
      <c r="N146" s="104">
        <f t="shared" si="13"/>
        <v>0</v>
      </c>
    </row>
    <row r="147" spans="1:14" s="42" customFormat="1" ht="18" customHeight="1">
      <c r="A147" s="101"/>
      <c r="B147" s="101"/>
      <c r="C147" s="102"/>
      <c r="D147" s="102"/>
      <c r="E147" s="102"/>
      <c r="F147" s="103">
        <f t="shared" si="12"/>
        <v>0</v>
      </c>
      <c r="G147" s="110" t="s">
        <v>203</v>
      </c>
      <c r="H147" s="110"/>
      <c r="I147" s="102"/>
      <c r="J147" s="104">
        <f t="shared" si="14"/>
        <v>0</v>
      </c>
      <c r="K147" s="102"/>
      <c r="L147" s="103">
        <f t="shared" si="15"/>
        <v>0</v>
      </c>
      <c r="M147" s="102"/>
      <c r="N147" s="104">
        <f t="shared" si="13"/>
        <v>0</v>
      </c>
    </row>
    <row r="148" spans="1:14" s="42" customFormat="1" ht="18" customHeight="1">
      <c r="A148" s="101"/>
      <c r="B148" s="101"/>
      <c r="C148" s="102"/>
      <c r="D148" s="102"/>
      <c r="E148" s="102"/>
      <c r="F148" s="103">
        <f t="shared" si="12"/>
        <v>0</v>
      </c>
      <c r="G148" s="110" t="s">
        <v>204</v>
      </c>
      <c r="H148" s="110"/>
      <c r="I148" s="102"/>
      <c r="J148" s="104">
        <f t="shared" si="14"/>
        <v>0</v>
      </c>
      <c r="K148" s="102"/>
      <c r="L148" s="103">
        <f t="shared" si="15"/>
        <v>0</v>
      </c>
      <c r="M148" s="102">
        <f>SUM(M149+M151+M158+M164+M167)</f>
        <v>0</v>
      </c>
      <c r="N148" s="104">
        <f t="shared" si="13"/>
        <v>0</v>
      </c>
    </row>
    <row r="149" spans="1:14" s="42" customFormat="1" ht="18" customHeight="1">
      <c r="A149" s="101"/>
      <c r="B149" s="101"/>
      <c r="C149" s="102"/>
      <c r="D149" s="102"/>
      <c r="E149" s="102"/>
      <c r="F149" s="103">
        <f t="shared" si="12"/>
        <v>0</v>
      </c>
      <c r="G149" s="110" t="s">
        <v>205</v>
      </c>
      <c r="H149" s="110"/>
      <c r="I149" s="102"/>
      <c r="J149" s="104">
        <f t="shared" si="14"/>
        <v>0</v>
      </c>
      <c r="K149" s="102"/>
      <c r="L149" s="103">
        <f t="shared" si="15"/>
        <v>0</v>
      </c>
      <c r="M149" s="102">
        <f>SUM(M150)</f>
        <v>0</v>
      </c>
      <c r="N149" s="104">
        <f t="shared" si="13"/>
        <v>0</v>
      </c>
    </row>
    <row r="150" spans="1:14" s="42" customFormat="1" ht="18" customHeight="1">
      <c r="A150" s="101"/>
      <c r="B150" s="101"/>
      <c r="C150" s="102"/>
      <c r="D150" s="102"/>
      <c r="E150" s="102"/>
      <c r="F150" s="103">
        <f t="shared" si="12"/>
        <v>0</v>
      </c>
      <c r="G150" s="110" t="s">
        <v>206</v>
      </c>
      <c r="H150" s="110"/>
      <c r="I150" s="102"/>
      <c r="J150" s="104">
        <f t="shared" si="14"/>
        <v>0</v>
      </c>
      <c r="K150" s="102"/>
      <c r="L150" s="103">
        <f t="shared" si="15"/>
        <v>0</v>
      </c>
      <c r="M150" s="102"/>
      <c r="N150" s="104">
        <f t="shared" si="13"/>
        <v>0</v>
      </c>
    </row>
    <row r="151" spans="1:14" s="42" customFormat="1" ht="18" customHeight="1">
      <c r="A151" s="101"/>
      <c r="B151" s="101"/>
      <c r="C151" s="102"/>
      <c r="D151" s="102"/>
      <c r="E151" s="102"/>
      <c r="F151" s="103">
        <f t="shared" si="12"/>
        <v>0</v>
      </c>
      <c r="G151" s="110" t="s">
        <v>207</v>
      </c>
      <c r="H151" s="110"/>
      <c r="I151" s="102"/>
      <c r="J151" s="104">
        <f t="shared" si="14"/>
        <v>0</v>
      </c>
      <c r="K151" s="102"/>
      <c r="L151" s="103">
        <f t="shared" si="15"/>
        <v>0</v>
      </c>
      <c r="M151" s="102">
        <f>SUM(M152:M157)</f>
        <v>0</v>
      </c>
      <c r="N151" s="104">
        <f t="shared" si="13"/>
        <v>0</v>
      </c>
    </row>
    <row r="152" spans="1:14" s="42" customFormat="1" ht="18" customHeight="1">
      <c r="A152" s="101"/>
      <c r="B152" s="101"/>
      <c r="C152" s="102"/>
      <c r="D152" s="102"/>
      <c r="E152" s="102"/>
      <c r="F152" s="103">
        <f t="shared" si="12"/>
        <v>0</v>
      </c>
      <c r="G152" s="110" t="s">
        <v>208</v>
      </c>
      <c r="H152" s="110"/>
      <c r="I152" s="102"/>
      <c r="J152" s="104">
        <f t="shared" si="14"/>
        <v>0</v>
      </c>
      <c r="K152" s="102"/>
      <c r="L152" s="103">
        <f t="shared" si="15"/>
        <v>0</v>
      </c>
      <c r="M152" s="102"/>
      <c r="N152" s="104">
        <f t="shared" si="13"/>
        <v>0</v>
      </c>
    </row>
    <row r="153" spans="1:14" s="42" customFormat="1" ht="18" customHeight="1">
      <c r="A153" s="101"/>
      <c r="B153" s="101"/>
      <c r="C153" s="102"/>
      <c r="D153" s="102"/>
      <c r="E153" s="102"/>
      <c r="F153" s="103">
        <f t="shared" si="12"/>
        <v>0</v>
      </c>
      <c r="G153" s="105" t="s">
        <v>535</v>
      </c>
      <c r="H153" s="102">
        <f>SUM(H154+H156+H163+H169+H172)</f>
        <v>0</v>
      </c>
      <c r="I153" s="102">
        <f>SUM(I154+I156+I163+I169+I172)</f>
        <v>0</v>
      </c>
      <c r="J153" s="104">
        <f t="shared" si="14"/>
        <v>0</v>
      </c>
      <c r="K153" s="102">
        <f>SUM(K154+K156+K163+K169+K172)</f>
        <v>0</v>
      </c>
      <c r="L153" s="103">
        <f t="shared" si="15"/>
        <v>0</v>
      </c>
      <c r="M153" s="102"/>
      <c r="N153" s="104">
        <f t="shared" si="13"/>
        <v>0</v>
      </c>
    </row>
    <row r="154" spans="1:14" s="42" customFormat="1" ht="18" customHeight="1">
      <c r="A154" s="101"/>
      <c r="B154" s="101"/>
      <c r="C154" s="102"/>
      <c r="D154" s="102"/>
      <c r="E154" s="102"/>
      <c r="F154" s="103">
        <f t="shared" si="12"/>
        <v>0</v>
      </c>
      <c r="G154" s="110" t="s">
        <v>536</v>
      </c>
      <c r="H154" s="102">
        <f>SUM(H155)</f>
        <v>0</v>
      </c>
      <c r="I154" s="102">
        <f>SUM(I155)</f>
        <v>0</v>
      </c>
      <c r="J154" s="104">
        <f t="shared" si="14"/>
        <v>0</v>
      </c>
      <c r="K154" s="102">
        <f>SUM(K155)</f>
        <v>0</v>
      </c>
      <c r="L154" s="103">
        <f t="shared" si="15"/>
        <v>0</v>
      </c>
      <c r="M154" s="102"/>
      <c r="N154" s="104">
        <f t="shared" si="13"/>
        <v>0</v>
      </c>
    </row>
    <row r="155" spans="1:14" s="42" customFormat="1" ht="18" customHeight="1">
      <c r="A155" s="101"/>
      <c r="B155" s="101"/>
      <c r="C155" s="102"/>
      <c r="D155" s="102"/>
      <c r="E155" s="102"/>
      <c r="F155" s="103">
        <f t="shared" si="12"/>
        <v>0</v>
      </c>
      <c r="G155" s="110" t="s">
        <v>209</v>
      </c>
      <c r="H155" s="110"/>
      <c r="I155" s="102"/>
      <c r="J155" s="104">
        <f t="shared" si="14"/>
        <v>0</v>
      </c>
      <c r="K155" s="102"/>
      <c r="L155" s="103">
        <f t="shared" si="15"/>
        <v>0</v>
      </c>
      <c r="M155" s="102"/>
      <c r="N155" s="104">
        <f t="shared" si="13"/>
        <v>0</v>
      </c>
    </row>
    <row r="156" spans="1:14" s="42" customFormat="1" ht="18" customHeight="1">
      <c r="A156" s="101"/>
      <c r="B156" s="101"/>
      <c r="C156" s="102"/>
      <c r="D156" s="102"/>
      <c r="E156" s="102"/>
      <c r="F156" s="103">
        <f t="shared" si="12"/>
        <v>0</v>
      </c>
      <c r="G156" s="110" t="s">
        <v>106</v>
      </c>
      <c r="H156" s="102">
        <f>SUM(H157:H162)</f>
        <v>0</v>
      </c>
      <c r="I156" s="102">
        <f>SUM(I157:I162)</f>
        <v>0</v>
      </c>
      <c r="J156" s="104">
        <f t="shared" si="14"/>
        <v>0</v>
      </c>
      <c r="K156" s="102">
        <f>SUM(K157:K162)</f>
        <v>0</v>
      </c>
      <c r="L156" s="103">
        <f t="shared" si="15"/>
        <v>0</v>
      </c>
      <c r="M156" s="102"/>
      <c r="N156" s="104">
        <f t="shared" si="13"/>
        <v>0</v>
      </c>
    </row>
    <row r="157" spans="1:14" s="42" customFormat="1" ht="18" customHeight="1">
      <c r="A157" s="101"/>
      <c r="B157" s="101"/>
      <c r="C157" s="102"/>
      <c r="D157" s="102"/>
      <c r="E157" s="102"/>
      <c r="F157" s="103">
        <f t="shared" si="12"/>
        <v>0</v>
      </c>
      <c r="G157" s="110" t="s">
        <v>210</v>
      </c>
      <c r="H157" s="110"/>
      <c r="I157" s="102"/>
      <c r="J157" s="104">
        <f t="shared" si="14"/>
        <v>0</v>
      </c>
      <c r="K157" s="102"/>
      <c r="L157" s="103">
        <f t="shared" si="15"/>
        <v>0</v>
      </c>
      <c r="M157" s="102"/>
      <c r="N157" s="104">
        <f t="shared" si="13"/>
        <v>0</v>
      </c>
    </row>
    <row r="158" spans="1:14" s="42" customFormat="1" ht="18" customHeight="1">
      <c r="A158" s="101"/>
      <c r="B158" s="101"/>
      <c r="C158" s="102"/>
      <c r="D158" s="102"/>
      <c r="E158" s="102"/>
      <c r="F158" s="103">
        <f t="shared" si="12"/>
        <v>0</v>
      </c>
      <c r="G158" s="110" t="s">
        <v>211</v>
      </c>
      <c r="H158" s="110"/>
      <c r="I158" s="102"/>
      <c r="J158" s="104">
        <f t="shared" si="14"/>
        <v>0</v>
      </c>
      <c r="K158" s="102"/>
      <c r="L158" s="103">
        <f t="shared" si="15"/>
        <v>0</v>
      </c>
      <c r="M158" s="102">
        <f>SUM(M159:M163)</f>
        <v>0</v>
      </c>
      <c r="N158" s="104">
        <f t="shared" si="13"/>
        <v>0</v>
      </c>
    </row>
    <row r="159" spans="1:14" s="42" customFormat="1" ht="18" customHeight="1">
      <c r="A159" s="101"/>
      <c r="B159" s="101"/>
      <c r="C159" s="102"/>
      <c r="D159" s="102"/>
      <c r="E159" s="102"/>
      <c r="F159" s="103">
        <f t="shared" si="12"/>
        <v>0</v>
      </c>
      <c r="G159" s="110" t="s">
        <v>212</v>
      </c>
      <c r="H159" s="110"/>
      <c r="I159" s="102"/>
      <c r="J159" s="104">
        <f t="shared" si="14"/>
        <v>0</v>
      </c>
      <c r="K159" s="102"/>
      <c r="L159" s="103">
        <f t="shared" si="15"/>
        <v>0</v>
      </c>
      <c r="M159" s="102"/>
      <c r="N159" s="104">
        <f t="shared" si="13"/>
        <v>0</v>
      </c>
    </row>
    <row r="160" spans="1:14" s="42" customFormat="1" ht="18" customHeight="1">
      <c r="A160" s="101"/>
      <c r="B160" s="101"/>
      <c r="C160" s="102"/>
      <c r="D160" s="102"/>
      <c r="E160" s="102"/>
      <c r="F160" s="103">
        <f t="shared" si="12"/>
        <v>0</v>
      </c>
      <c r="G160" s="110" t="s">
        <v>213</v>
      </c>
      <c r="H160" s="110"/>
      <c r="I160" s="102"/>
      <c r="J160" s="104">
        <f t="shared" si="14"/>
        <v>0</v>
      </c>
      <c r="K160" s="102"/>
      <c r="L160" s="103">
        <f t="shared" si="15"/>
        <v>0</v>
      </c>
      <c r="M160" s="102"/>
      <c r="N160" s="104">
        <f t="shared" si="13"/>
        <v>0</v>
      </c>
    </row>
    <row r="161" spans="1:14" s="42" customFormat="1" ht="18" customHeight="1">
      <c r="A161" s="101"/>
      <c r="B161" s="101"/>
      <c r="C161" s="102"/>
      <c r="D161" s="102"/>
      <c r="E161" s="102"/>
      <c r="F161" s="103">
        <f t="shared" si="12"/>
        <v>0</v>
      </c>
      <c r="G161" s="110" t="s">
        <v>214</v>
      </c>
      <c r="H161" s="110"/>
      <c r="I161" s="102"/>
      <c r="J161" s="104">
        <f t="shared" si="14"/>
        <v>0</v>
      </c>
      <c r="K161" s="102"/>
      <c r="L161" s="103">
        <f t="shared" si="15"/>
        <v>0</v>
      </c>
      <c r="M161" s="102"/>
      <c r="N161" s="104">
        <f t="shared" si="13"/>
        <v>0</v>
      </c>
    </row>
    <row r="162" spans="1:14" s="42" customFormat="1" ht="18" customHeight="1">
      <c r="A162" s="101"/>
      <c r="B162" s="101"/>
      <c r="C162" s="102"/>
      <c r="D162" s="102"/>
      <c r="E162" s="102"/>
      <c r="F162" s="103">
        <f t="shared" si="12"/>
        <v>0</v>
      </c>
      <c r="G162" s="110" t="s">
        <v>215</v>
      </c>
      <c r="H162" s="110"/>
      <c r="I162" s="102"/>
      <c r="J162" s="104">
        <f t="shared" si="14"/>
        <v>0</v>
      </c>
      <c r="K162" s="102"/>
      <c r="L162" s="103">
        <f t="shared" si="15"/>
        <v>0</v>
      </c>
      <c r="M162" s="102"/>
      <c r="N162" s="104">
        <f t="shared" si="13"/>
        <v>0</v>
      </c>
    </row>
    <row r="163" spans="1:14" s="42" customFormat="1" ht="18" customHeight="1">
      <c r="A163" s="101"/>
      <c r="B163" s="101"/>
      <c r="C163" s="102"/>
      <c r="D163" s="102"/>
      <c r="E163" s="102"/>
      <c r="F163" s="103">
        <f t="shared" si="12"/>
        <v>0</v>
      </c>
      <c r="G163" s="206" t="s">
        <v>107</v>
      </c>
      <c r="H163" s="102">
        <f>SUM(H164:H168)</f>
        <v>0</v>
      </c>
      <c r="I163" s="102">
        <f>SUM(I164:I168)</f>
        <v>0</v>
      </c>
      <c r="J163" s="104">
        <f t="shared" si="14"/>
        <v>0</v>
      </c>
      <c r="K163" s="102">
        <f>SUM(K164:K168)</f>
        <v>0</v>
      </c>
      <c r="L163" s="103">
        <f t="shared" si="15"/>
        <v>0</v>
      </c>
      <c r="M163" s="109"/>
      <c r="N163" s="104">
        <f t="shared" si="13"/>
        <v>0</v>
      </c>
    </row>
    <row r="164" spans="1:14" s="42" customFormat="1" ht="18" customHeight="1">
      <c r="A164" s="101"/>
      <c r="B164" s="101"/>
      <c r="C164" s="102"/>
      <c r="D164" s="102"/>
      <c r="E164" s="102"/>
      <c r="F164" s="103">
        <f t="shared" si="12"/>
        <v>0</v>
      </c>
      <c r="G164" s="110" t="s">
        <v>216</v>
      </c>
      <c r="H164" s="113"/>
      <c r="I164" s="102"/>
      <c r="J164" s="104">
        <f t="shared" si="14"/>
        <v>0</v>
      </c>
      <c r="K164" s="102"/>
      <c r="L164" s="103">
        <f t="shared" si="15"/>
        <v>0</v>
      </c>
      <c r="M164" s="102">
        <f>SUM(M165:M166)</f>
        <v>0</v>
      </c>
      <c r="N164" s="104">
        <f t="shared" si="13"/>
        <v>0</v>
      </c>
    </row>
    <row r="165" spans="1:14" s="42" customFormat="1" ht="18" customHeight="1">
      <c r="A165" s="101"/>
      <c r="B165" s="101"/>
      <c r="C165" s="102"/>
      <c r="D165" s="102"/>
      <c r="E165" s="102"/>
      <c r="F165" s="103">
        <f t="shared" si="12"/>
        <v>0</v>
      </c>
      <c r="G165" s="110" t="s">
        <v>217</v>
      </c>
      <c r="H165" s="110"/>
      <c r="I165" s="102"/>
      <c r="J165" s="104">
        <f t="shared" si="14"/>
        <v>0</v>
      </c>
      <c r="K165" s="102"/>
      <c r="L165" s="103">
        <f t="shared" si="15"/>
        <v>0</v>
      </c>
      <c r="M165" s="102"/>
      <c r="N165" s="104">
        <f t="shared" si="13"/>
        <v>0</v>
      </c>
    </row>
    <row r="166" spans="1:14" s="42" customFormat="1" ht="18" customHeight="1">
      <c r="A166" s="101"/>
      <c r="B166" s="101"/>
      <c r="C166" s="102"/>
      <c r="D166" s="102"/>
      <c r="E166" s="102"/>
      <c r="F166" s="103">
        <f t="shared" si="12"/>
        <v>0</v>
      </c>
      <c r="G166" s="110" t="s">
        <v>218</v>
      </c>
      <c r="H166" s="110"/>
      <c r="I166" s="102"/>
      <c r="J166" s="104">
        <f t="shared" si="14"/>
        <v>0</v>
      </c>
      <c r="K166" s="102"/>
      <c r="L166" s="103">
        <f t="shared" si="15"/>
        <v>0</v>
      </c>
      <c r="M166" s="102"/>
      <c r="N166" s="104">
        <f t="shared" si="13"/>
        <v>0</v>
      </c>
    </row>
    <row r="167" spans="1:14" s="42" customFormat="1" ht="18" customHeight="1">
      <c r="A167" s="101"/>
      <c r="B167" s="101"/>
      <c r="C167" s="102"/>
      <c r="D167" s="102"/>
      <c r="E167" s="102"/>
      <c r="F167" s="103">
        <f t="shared" si="12"/>
        <v>0</v>
      </c>
      <c r="G167" s="110" t="s">
        <v>219</v>
      </c>
      <c r="H167" s="113"/>
      <c r="I167" s="102"/>
      <c r="J167" s="104">
        <f t="shared" si="14"/>
        <v>0</v>
      </c>
      <c r="K167" s="102"/>
      <c r="L167" s="103">
        <f t="shared" si="15"/>
        <v>0</v>
      </c>
      <c r="M167" s="102"/>
      <c r="N167" s="104">
        <f>K172-M167</f>
        <v>0</v>
      </c>
    </row>
    <row r="168" spans="1:14" s="42" customFormat="1" ht="18" customHeight="1">
      <c r="A168" s="101"/>
      <c r="B168" s="101"/>
      <c r="C168" s="102"/>
      <c r="D168" s="102"/>
      <c r="E168" s="102"/>
      <c r="F168" s="103">
        <f t="shared" si="12"/>
        <v>0</v>
      </c>
      <c r="G168" s="110" t="s">
        <v>220</v>
      </c>
      <c r="H168" s="113"/>
      <c r="I168" s="109"/>
      <c r="J168" s="104">
        <f t="shared" si="14"/>
        <v>0</v>
      </c>
      <c r="K168" s="109"/>
      <c r="L168" s="103">
        <f t="shared" si="15"/>
        <v>0</v>
      </c>
      <c r="M168" s="102">
        <f>SUM(M169)</f>
        <v>82</v>
      </c>
      <c r="N168" s="104" t="e">
        <f>#REF!-M168</f>
        <v>#REF!</v>
      </c>
    </row>
    <row r="169" spans="1:14" s="42" customFormat="1" ht="18" customHeight="1">
      <c r="A169" s="101"/>
      <c r="B169" s="101"/>
      <c r="C169" s="102"/>
      <c r="D169" s="102"/>
      <c r="E169" s="102"/>
      <c r="F169" s="103">
        <f t="shared" si="12"/>
        <v>0</v>
      </c>
      <c r="G169" s="110" t="s">
        <v>108</v>
      </c>
      <c r="H169" s="102">
        <f>SUM(H170:H171)</f>
        <v>0</v>
      </c>
      <c r="I169" s="102">
        <f>SUM(I170:I171)</f>
        <v>0</v>
      </c>
      <c r="J169" s="104">
        <f t="shared" si="14"/>
        <v>0</v>
      </c>
      <c r="K169" s="102">
        <f>SUM(K170:K171)</f>
        <v>0</v>
      </c>
      <c r="L169" s="103">
        <f t="shared" si="15"/>
        <v>0</v>
      </c>
      <c r="M169" s="102">
        <f>SUM(M170:M174)</f>
        <v>82</v>
      </c>
      <c r="N169" s="104" t="e">
        <f>#REF!-M169</f>
        <v>#REF!</v>
      </c>
    </row>
    <row r="170" spans="1:14" s="42" customFormat="1" ht="18" customHeight="1">
      <c r="A170" s="101"/>
      <c r="B170" s="101"/>
      <c r="C170" s="102"/>
      <c r="D170" s="102"/>
      <c r="E170" s="102"/>
      <c r="F170" s="103">
        <f t="shared" si="12"/>
        <v>0</v>
      </c>
      <c r="G170" s="110" t="s">
        <v>221</v>
      </c>
      <c r="H170" s="110"/>
      <c r="I170" s="102"/>
      <c r="J170" s="104">
        <f t="shared" si="14"/>
        <v>0</v>
      </c>
      <c r="K170" s="102"/>
      <c r="L170" s="103">
        <f t="shared" si="15"/>
        <v>0</v>
      </c>
      <c r="M170" s="102"/>
      <c r="N170" s="104" t="e">
        <f>#REF!-M170</f>
        <v>#REF!</v>
      </c>
    </row>
    <row r="171" spans="1:14" s="42" customFormat="1" ht="18" customHeight="1">
      <c r="A171" s="101"/>
      <c r="B171" s="101"/>
      <c r="C171" s="102"/>
      <c r="D171" s="102"/>
      <c r="E171" s="102"/>
      <c r="F171" s="103">
        <f t="shared" si="12"/>
        <v>0</v>
      </c>
      <c r="G171" s="110" t="s">
        <v>222</v>
      </c>
      <c r="H171" s="110"/>
      <c r="I171" s="102"/>
      <c r="J171" s="104">
        <f t="shared" si="14"/>
        <v>0</v>
      </c>
      <c r="K171" s="102"/>
      <c r="L171" s="103">
        <f t="shared" si="15"/>
        <v>0</v>
      </c>
      <c r="M171" s="102"/>
      <c r="N171" s="104" t="e">
        <f>#REF!-M171</f>
        <v>#REF!</v>
      </c>
    </row>
    <row r="172" spans="1:14" s="42" customFormat="1" ht="18" customHeight="1">
      <c r="A172" s="101"/>
      <c r="B172" s="101"/>
      <c r="C172" s="102"/>
      <c r="D172" s="102"/>
      <c r="E172" s="102"/>
      <c r="F172" s="103">
        <f t="shared" si="12"/>
        <v>0</v>
      </c>
      <c r="G172" s="112" t="s">
        <v>537</v>
      </c>
      <c r="H172" s="112"/>
      <c r="I172" s="102"/>
      <c r="J172" s="104">
        <f t="shared" si="14"/>
        <v>0</v>
      </c>
      <c r="K172" s="102"/>
      <c r="L172" s="103">
        <f t="shared" si="15"/>
        <v>0</v>
      </c>
      <c r="M172" s="102"/>
      <c r="N172" s="104" t="e">
        <f>#REF!-M172</f>
        <v>#REF!</v>
      </c>
    </row>
    <row r="173" spans="1:14" s="42" customFormat="1" ht="18" customHeight="1">
      <c r="A173" s="101"/>
      <c r="B173" s="101"/>
      <c r="C173" s="102"/>
      <c r="D173" s="102"/>
      <c r="E173" s="102"/>
      <c r="F173" s="103">
        <f t="shared" si="12"/>
        <v>0</v>
      </c>
      <c r="G173" s="105" t="s">
        <v>538</v>
      </c>
      <c r="H173" s="102">
        <f>SUM(H174+H175+H184)</f>
        <v>3142</v>
      </c>
      <c r="I173" s="102">
        <f>SUM(I174+I175+I184)</f>
        <v>430</v>
      </c>
      <c r="J173" s="104">
        <f t="shared" si="14"/>
        <v>1457</v>
      </c>
      <c r="K173" s="102">
        <f>SUM(K174+K175+K184)</f>
        <v>1887</v>
      </c>
      <c r="L173" s="103">
        <f t="shared" si="15"/>
        <v>-39.942711648631445</v>
      </c>
      <c r="M173" s="102">
        <v>82</v>
      </c>
      <c r="N173" s="104" t="e">
        <f>#REF!-M173</f>
        <v>#REF!</v>
      </c>
    </row>
    <row r="174" spans="1:14" s="42" customFormat="1" ht="18" customHeight="1">
      <c r="A174" s="101"/>
      <c r="B174" s="101"/>
      <c r="C174" s="102"/>
      <c r="D174" s="102"/>
      <c r="E174" s="102"/>
      <c r="F174" s="103">
        <f t="shared" si="12"/>
        <v>0</v>
      </c>
      <c r="G174" s="110" t="s">
        <v>539</v>
      </c>
      <c r="H174" s="113"/>
      <c r="I174" s="102"/>
      <c r="J174" s="104">
        <f t="shared" si="14"/>
        <v>0</v>
      </c>
      <c r="K174" s="102"/>
      <c r="L174" s="103">
        <f t="shared" si="15"/>
        <v>0</v>
      </c>
      <c r="M174" s="109"/>
      <c r="N174" s="104" t="e">
        <f>#REF!-M174</f>
        <v>#REF!</v>
      </c>
    </row>
    <row r="175" spans="1:14" s="42" customFormat="1" ht="18" customHeight="1">
      <c r="A175" s="101"/>
      <c r="B175" s="101"/>
      <c r="C175" s="102"/>
      <c r="D175" s="102"/>
      <c r="E175" s="102"/>
      <c r="F175" s="103">
        <f t="shared" si="12"/>
        <v>0</v>
      </c>
      <c r="G175" s="110" t="s">
        <v>540</v>
      </c>
      <c r="H175" s="102">
        <f>SUM(H176:H183)</f>
        <v>0</v>
      </c>
      <c r="I175" s="102">
        <f>SUM(I176:I183)</f>
        <v>0</v>
      </c>
      <c r="J175" s="104">
        <f t="shared" si="14"/>
        <v>0</v>
      </c>
      <c r="K175" s="102">
        <f>SUM(K176:K183)</f>
        <v>0</v>
      </c>
      <c r="L175" s="103">
        <f t="shared" si="15"/>
        <v>0</v>
      </c>
      <c r="M175" s="102">
        <f>SUM(M176+M177+M186)</f>
        <v>2725</v>
      </c>
      <c r="N175" s="104">
        <f aca="true" t="shared" si="16" ref="N175:N196">K173-M175</f>
        <v>-838</v>
      </c>
    </row>
    <row r="176" spans="1:14" s="42" customFormat="1" ht="18" customHeight="1">
      <c r="A176" s="101"/>
      <c r="B176" s="101"/>
      <c r="C176" s="102"/>
      <c r="D176" s="102"/>
      <c r="E176" s="102"/>
      <c r="F176" s="103">
        <f t="shared" si="12"/>
        <v>0</v>
      </c>
      <c r="G176" s="112" t="s">
        <v>541</v>
      </c>
      <c r="H176" s="112"/>
      <c r="I176" s="102"/>
      <c r="J176" s="104">
        <f t="shared" si="14"/>
        <v>0</v>
      </c>
      <c r="K176" s="102"/>
      <c r="L176" s="103">
        <f t="shared" si="15"/>
        <v>0</v>
      </c>
      <c r="M176" s="102">
        <v>10</v>
      </c>
      <c r="N176" s="104">
        <f t="shared" si="16"/>
        <v>-10</v>
      </c>
    </row>
    <row r="177" spans="1:14" s="42" customFormat="1" ht="18" customHeight="1">
      <c r="A177" s="101"/>
      <c r="B177" s="101"/>
      <c r="C177" s="102"/>
      <c r="D177" s="102"/>
      <c r="E177" s="102"/>
      <c r="F177" s="103">
        <f t="shared" si="12"/>
        <v>0</v>
      </c>
      <c r="G177" s="110" t="s">
        <v>542</v>
      </c>
      <c r="H177" s="110"/>
      <c r="I177" s="102"/>
      <c r="J177" s="104">
        <f t="shared" si="14"/>
        <v>0</v>
      </c>
      <c r="K177" s="102"/>
      <c r="L177" s="103">
        <f t="shared" si="15"/>
        <v>0</v>
      </c>
      <c r="M177" s="102">
        <f>SUM(M178:M185)</f>
        <v>0</v>
      </c>
      <c r="N177" s="104">
        <f t="shared" si="16"/>
        <v>0</v>
      </c>
    </row>
    <row r="178" spans="1:14" s="42" customFormat="1" ht="18" customHeight="1">
      <c r="A178" s="101"/>
      <c r="B178" s="101"/>
      <c r="C178" s="102"/>
      <c r="D178" s="102"/>
      <c r="E178" s="102"/>
      <c r="F178" s="103">
        <f t="shared" si="12"/>
        <v>0</v>
      </c>
      <c r="G178" s="110" t="s">
        <v>543</v>
      </c>
      <c r="H178" s="110"/>
      <c r="I178" s="102"/>
      <c r="J178" s="104">
        <f t="shared" si="14"/>
        <v>0</v>
      </c>
      <c r="K178" s="102"/>
      <c r="L178" s="103">
        <f t="shared" si="15"/>
        <v>0</v>
      </c>
      <c r="M178" s="102"/>
      <c r="N178" s="104">
        <f t="shared" si="16"/>
        <v>0</v>
      </c>
    </row>
    <row r="179" spans="1:14" s="42" customFormat="1" ht="18" customHeight="1">
      <c r="A179" s="101"/>
      <c r="B179" s="101"/>
      <c r="C179" s="102"/>
      <c r="D179" s="102"/>
      <c r="E179" s="102"/>
      <c r="F179" s="103">
        <f t="shared" si="12"/>
        <v>0</v>
      </c>
      <c r="G179" s="110" t="s">
        <v>544</v>
      </c>
      <c r="H179" s="110"/>
      <c r="I179" s="102"/>
      <c r="J179" s="104">
        <f t="shared" si="14"/>
        <v>0</v>
      </c>
      <c r="K179" s="102"/>
      <c r="L179" s="103">
        <f t="shared" si="15"/>
        <v>0</v>
      </c>
      <c r="M179" s="102"/>
      <c r="N179" s="104">
        <f t="shared" si="16"/>
        <v>0</v>
      </c>
    </row>
    <row r="180" spans="1:14" s="42" customFormat="1" ht="18" customHeight="1">
      <c r="A180" s="101"/>
      <c r="B180" s="101"/>
      <c r="C180" s="102"/>
      <c r="D180" s="102"/>
      <c r="E180" s="102"/>
      <c r="F180" s="103">
        <f t="shared" si="12"/>
        <v>0</v>
      </c>
      <c r="G180" s="110" t="s">
        <v>545</v>
      </c>
      <c r="H180" s="110"/>
      <c r="I180" s="102"/>
      <c r="J180" s="104">
        <f t="shared" si="14"/>
        <v>0</v>
      </c>
      <c r="K180" s="102"/>
      <c r="L180" s="103">
        <f t="shared" si="15"/>
        <v>0</v>
      </c>
      <c r="M180" s="102"/>
      <c r="N180" s="104">
        <f t="shared" si="16"/>
        <v>0</v>
      </c>
    </row>
    <row r="181" spans="1:14" s="42" customFormat="1" ht="18" customHeight="1">
      <c r="A181" s="101"/>
      <c r="B181" s="101"/>
      <c r="C181" s="102"/>
      <c r="D181" s="102"/>
      <c r="E181" s="102"/>
      <c r="F181" s="103">
        <f t="shared" si="12"/>
        <v>0</v>
      </c>
      <c r="G181" s="110" t="s">
        <v>546</v>
      </c>
      <c r="H181" s="110"/>
      <c r="I181" s="102"/>
      <c r="J181" s="104">
        <f t="shared" si="14"/>
        <v>0</v>
      </c>
      <c r="K181" s="102"/>
      <c r="L181" s="103">
        <f t="shared" si="15"/>
        <v>0</v>
      </c>
      <c r="M181" s="102"/>
      <c r="N181" s="104">
        <f t="shared" si="16"/>
        <v>0</v>
      </c>
    </row>
    <row r="182" spans="1:14" s="42" customFormat="1" ht="18" customHeight="1">
      <c r="A182" s="101"/>
      <c r="B182" s="101"/>
      <c r="C182" s="102"/>
      <c r="D182" s="102"/>
      <c r="E182" s="102"/>
      <c r="F182" s="103">
        <f t="shared" si="12"/>
        <v>0</v>
      </c>
      <c r="G182" s="110" t="s">
        <v>547</v>
      </c>
      <c r="H182" s="110"/>
      <c r="I182" s="102"/>
      <c r="J182" s="104">
        <f t="shared" si="14"/>
        <v>0</v>
      </c>
      <c r="K182" s="102"/>
      <c r="L182" s="103">
        <f t="shared" si="15"/>
        <v>0</v>
      </c>
      <c r="M182" s="102"/>
      <c r="N182" s="104">
        <f t="shared" si="16"/>
        <v>0</v>
      </c>
    </row>
    <row r="183" spans="1:14" s="42" customFormat="1" ht="18" customHeight="1">
      <c r="A183" s="101"/>
      <c r="B183" s="101"/>
      <c r="C183" s="102"/>
      <c r="D183" s="102"/>
      <c r="E183" s="102"/>
      <c r="F183" s="103">
        <f t="shared" si="12"/>
        <v>0</v>
      </c>
      <c r="G183" s="110" t="s">
        <v>548</v>
      </c>
      <c r="H183" s="110"/>
      <c r="I183" s="102"/>
      <c r="J183" s="104">
        <f t="shared" si="14"/>
        <v>0</v>
      </c>
      <c r="K183" s="102"/>
      <c r="L183" s="103">
        <f t="shared" si="15"/>
        <v>0</v>
      </c>
      <c r="M183" s="102"/>
      <c r="N183" s="104">
        <f t="shared" si="16"/>
        <v>0</v>
      </c>
    </row>
    <row r="184" spans="1:14" s="42" customFormat="1" ht="18" customHeight="1">
      <c r="A184" s="101"/>
      <c r="B184" s="101"/>
      <c r="C184" s="102"/>
      <c r="D184" s="102"/>
      <c r="E184" s="102"/>
      <c r="F184" s="103">
        <f t="shared" si="12"/>
        <v>0</v>
      </c>
      <c r="G184" s="110" t="s">
        <v>549</v>
      </c>
      <c r="H184" s="102">
        <f>SUM(H185:H194)</f>
        <v>3142</v>
      </c>
      <c r="I184" s="102">
        <f>SUM(I185:I194)</f>
        <v>430</v>
      </c>
      <c r="J184" s="104">
        <f t="shared" si="14"/>
        <v>1457</v>
      </c>
      <c r="K184" s="102">
        <f>SUM(K185:K194)</f>
        <v>1887</v>
      </c>
      <c r="L184" s="103">
        <f t="shared" si="15"/>
        <v>-39.942711648631445</v>
      </c>
      <c r="M184" s="102"/>
      <c r="N184" s="104">
        <f t="shared" si="16"/>
        <v>0</v>
      </c>
    </row>
    <row r="185" spans="1:14" s="42" customFormat="1" ht="18" customHeight="1">
      <c r="A185" s="101"/>
      <c r="B185" s="101"/>
      <c r="C185" s="102"/>
      <c r="D185" s="102"/>
      <c r="E185" s="102"/>
      <c r="F185" s="103">
        <f t="shared" si="12"/>
        <v>0</v>
      </c>
      <c r="G185" s="112" t="s">
        <v>550</v>
      </c>
      <c r="H185" s="118">
        <v>786</v>
      </c>
      <c r="I185" s="102">
        <v>165</v>
      </c>
      <c r="J185" s="104">
        <f t="shared" si="14"/>
        <v>1185</v>
      </c>
      <c r="K185" s="102">
        <f>165+1185</f>
        <v>1350</v>
      </c>
      <c r="L185" s="103">
        <f t="shared" si="15"/>
        <v>71.7557251908397</v>
      </c>
      <c r="M185" s="102"/>
      <c r="N185" s="104">
        <f t="shared" si="16"/>
        <v>0</v>
      </c>
    </row>
    <row r="186" spans="1:14" s="42" customFormat="1" ht="18" customHeight="1">
      <c r="A186" s="101"/>
      <c r="B186" s="101"/>
      <c r="C186" s="102"/>
      <c r="D186" s="102"/>
      <c r="E186" s="102"/>
      <c r="F186" s="103">
        <f t="shared" si="12"/>
        <v>0</v>
      </c>
      <c r="G186" s="110" t="s">
        <v>551</v>
      </c>
      <c r="H186" s="108">
        <v>40</v>
      </c>
      <c r="I186" s="102">
        <v>95</v>
      </c>
      <c r="J186" s="104">
        <f t="shared" si="14"/>
        <v>17</v>
      </c>
      <c r="K186" s="102">
        <f>95+17</f>
        <v>112</v>
      </c>
      <c r="L186" s="103">
        <f t="shared" si="15"/>
        <v>179.99999999999997</v>
      </c>
      <c r="M186" s="102">
        <f>SUM(M187:M196)</f>
        <v>2715</v>
      </c>
      <c r="N186" s="104">
        <f t="shared" si="16"/>
        <v>-828</v>
      </c>
    </row>
    <row r="187" spans="1:14" s="42" customFormat="1" ht="18" customHeight="1">
      <c r="A187" s="101"/>
      <c r="B187" s="101"/>
      <c r="C187" s="102"/>
      <c r="D187" s="102"/>
      <c r="E187" s="102"/>
      <c r="F187" s="103">
        <f t="shared" si="12"/>
        <v>0</v>
      </c>
      <c r="G187" s="110" t="s">
        <v>552</v>
      </c>
      <c r="H187" s="108">
        <v>36</v>
      </c>
      <c r="I187" s="102"/>
      <c r="J187" s="104">
        <f t="shared" si="14"/>
        <v>34</v>
      </c>
      <c r="K187" s="102">
        <v>34</v>
      </c>
      <c r="L187" s="103">
        <f t="shared" si="15"/>
        <v>-5.555555555555558</v>
      </c>
      <c r="M187" s="102">
        <v>739</v>
      </c>
      <c r="N187" s="104">
        <f t="shared" si="16"/>
        <v>611</v>
      </c>
    </row>
    <row r="188" spans="1:14" s="42" customFormat="1" ht="18" customHeight="1">
      <c r="A188" s="101"/>
      <c r="B188" s="101"/>
      <c r="C188" s="102"/>
      <c r="D188" s="102"/>
      <c r="E188" s="102"/>
      <c r="F188" s="103">
        <f t="shared" si="12"/>
        <v>0</v>
      </c>
      <c r="G188" s="110" t="s">
        <v>553</v>
      </c>
      <c r="H188" s="108"/>
      <c r="I188" s="102"/>
      <c r="J188" s="104">
        <f t="shared" si="14"/>
        <v>0</v>
      </c>
      <c r="K188" s="102"/>
      <c r="L188" s="103">
        <f t="shared" si="15"/>
        <v>0</v>
      </c>
      <c r="M188" s="102">
        <v>27</v>
      </c>
      <c r="N188" s="104">
        <f t="shared" si="16"/>
        <v>85</v>
      </c>
    </row>
    <row r="189" spans="1:14" s="42" customFormat="1" ht="18" customHeight="1">
      <c r="A189" s="101"/>
      <c r="B189" s="101"/>
      <c r="C189" s="102"/>
      <c r="D189" s="102"/>
      <c r="E189" s="102"/>
      <c r="F189" s="103">
        <f t="shared" si="12"/>
        <v>0</v>
      </c>
      <c r="G189" s="110" t="s">
        <v>554</v>
      </c>
      <c r="H189" s="108">
        <v>37</v>
      </c>
      <c r="I189" s="102">
        <v>67</v>
      </c>
      <c r="J189" s="104">
        <f t="shared" si="14"/>
        <v>3</v>
      </c>
      <c r="K189" s="102">
        <f>67+3</f>
        <v>70</v>
      </c>
      <c r="L189" s="103">
        <f t="shared" si="15"/>
        <v>89.1891891891892</v>
      </c>
      <c r="M189" s="102">
        <v>8</v>
      </c>
      <c r="N189" s="104">
        <f t="shared" si="16"/>
        <v>26</v>
      </c>
    </row>
    <row r="190" spans="1:14" s="42" customFormat="1" ht="18" customHeight="1">
      <c r="A190" s="101"/>
      <c r="B190" s="101"/>
      <c r="C190" s="102"/>
      <c r="D190" s="102"/>
      <c r="E190" s="102"/>
      <c r="F190" s="103">
        <f t="shared" si="12"/>
        <v>0</v>
      </c>
      <c r="G190" s="110" t="s">
        <v>555</v>
      </c>
      <c r="H190" s="108"/>
      <c r="I190" s="102"/>
      <c r="J190" s="104">
        <f t="shared" si="14"/>
        <v>0</v>
      </c>
      <c r="K190" s="102"/>
      <c r="L190" s="103">
        <f t="shared" si="15"/>
        <v>0</v>
      </c>
      <c r="M190" s="102"/>
      <c r="N190" s="104">
        <f t="shared" si="16"/>
        <v>0</v>
      </c>
    </row>
    <row r="191" spans="1:14" s="42" customFormat="1" ht="18" customHeight="1">
      <c r="A191" s="101"/>
      <c r="B191" s="101"/>
      <c r="C191" s="102"/>
      <c r="D191" s="102"/>
      <c r="E191" s="102"/>
      <c r="F191" s="103">
        <f t="shared" si="12"/>
        <v>0</v>
      </c>
      <c r="G191" s="110" t="s">
        <v>556</v>
      </c>
      <c r="H191" s="108">
        <v>2084</v>
      </c>
      <c r="I191" s="102"/>
      <c r="J191" s="104">
        <f t="shared" si="14"/>
        <v>192</v>
      </c>
      <c r="K191" s="102">
        <v>192</v>
      </c>
      <c r="L191" s="103">
        <f t="shared" si="15"/>
        <v>-90.7869481765835</v>
      </c>
      <c r="M191" s="102">
        <v>36</v>
      </c>
      <c r="N191" s="104">
        <f t="shared" si="16"/>
        <v>34</v>
      </c>
    </row>
    <row r="192" spans="1:14" s="42" customFormat="1" ht="18" customHeight="1">
      <c r="A192" s="101"/>
      <c r="B192" s="101"/>
      <c r="C192" s="102"/>
      <c r="D192" s="102"/>
      <c r="E192" s="102"/>
      <c r="F192" s="103">
        <f t="shared" si="12"/>
        <v>0</v>
      </c>
      <c r="G192" s="110" t="s">
        <v>557</v>
      </c>
      <c r="H192" s="108"/>
      <c r="I192" s="102"/>
      <c r="J192" s="104">
        <f t="shared" si="14"/>
        <v>0</v>
      </c>
      <c r="K192" s="102"/>
      <c r="L192" s="103">
        <f t="shared" si="15"/>
        <v>0</v>
      </c>
      <c r="M192" s="102"/>
      <c r="N192" s="104">
        <f t="shared" si="16"/>
        <v>0</v>
      </c>
    </row>
    <row r="193" spans="1:14" s="42" customFormat="1" ht="18" customHeight="1">
      <c r="A193" s="101"/>
      <c r="B193" s="101"/>
      <c r="C193" s="102"/>
      <c r="D193" s="102"/>
      <c r="E193" s="102"/>
      <c r="F193" s="103">
        <f t="shared" si="12"/>
        <v>0</v>
      </c>
      <c r="G193" s="110" t="s">
        <v>558</v>
      </c>
      <c r="H193" s="108">
        <v>159</v>
      </c>
      <c r="I193" s="102">
        <v>103</v>
      </c>
      <c r="J193" s="104">
        <f t="shared" si="14"/>
        <v>26</v>
      </c>
      <c r="K193" s="102">
        <f>103+26</f>
        <v>129</v>
      </c>
      <c r="L193" s="103">
        <f t="shared" si="15"/>
        <v>-18.867924528301884</v>
      </c>
      <c r="M193" s="102">
        <v>1746</v>
      </c>
      <c r="N193" s="104">
        <f t="shared" si="16"/>
        <v>-1554</v>
      </c>
    </row>
    <row r="194" spans="1:14" s="42" customFormat="1" ht="18" customHeight="1">
      <c r="A194" s="101"/>
      <c r="B194" s="101"/>
      <c r="C194" s="102"/>
      <c r="D194" s="102"/>
      <c r="E194" s="102"/>
      <c r="F194" s="103">
        <f t="shared" si="12"/>
        <v>0</v>
      </c>
      <c r="G194" s="110" t="s">
        <v>559</v>
      </c>
      <c r="H194" s="108"/>
      <c r="I194" s="102"/>
      <c r="J194" s="104">
        <f t="shared" si="14"/>
        <v>0</v>
      </c>
      <c r="K194" s="80"/>
      <c r="L194" s="103">
        <f t="shared" si="15"/>
        <v>0</v>
      </c>
      <c r="M194" s="102"/>
      <c r="N194" s="104">
        <f t="shared" si="16"/>
        <v>0</v>
      </c>
    </row>
    <row r="195" spans="1:14" s="42" customFormat="1" ht="18" customHeight="1">
      <c r="A195" s="101"/>
      <c r="B195" s="180"/>
      <c r="C195" s="181"/>
      <c r="D195" s="181"/>
      <c r="E195" s="181"/>
      <c r="F195" s="103"/>
      <c r="G195" s="136" t="s">
        <v>475</v>
      </c>
      <c r="H195" s="108"/>
      <c r="I195" s="102"/>
      <c r="J195" s="104"/>
      <c r="K195" s="80"/>
      <c r="L195" s="103"/>
      <c r="M195" s="102">
        <v>159</v>
      </c>
      <c r="N195" s="104">
        <f t="shared" si="16"/>
        <v>-30</v>
      </c>
    </row>
    <row r="196" spans="1:14" s="42" customFormat="1" ht="18" customHeight="1">
      <c r="A196" s="101"/>
      <c r="B196" s="180"/>
      <c r="C196" s="181"/>
      <c r="D196" s="181"/>
      <c r="E196" s="181"/>
      <c r="F196" s="103"/>
      <c r="G196" s="136" t="s">
        <v>476</v>
      </c>
      <c r="H196" s="108">
        <v>15</v>
      </c>
      <c r="I196" s="102"/>
      <c r="J196" s="104"/>
      <c r="K196" s="178">
        <v>18</v>
      </c>
      <c r="L196" s="103"/>
      <c r="M196" s="80"/>
      <c r="N196" s="104">
        <f t="shared" si="16"/>
        <v>0</v>
      </c>
    </row>
    <row r="197" spans="1:14" s="42" customFormat="1" ht="18" customHeight="1">
      <c r="A197" s="119" t="s">
        <v>560</v>
      </c>
      <c r="B197" s="120">
        <f>SUM(B5:B14,B21:B24,B30:B31,B34:B36,B40:B44)</f>
        <v>44407</v>
      </c>
      <c r="C197" s="120">
        <f>SUM(C5:C14,C21:C24,C30:C31,C34:C36,C40:C44)</f>
        <v>25460</v>
      </c>
      <c r="D197" s="120">
        <f>SUM(D5:D14,D21:D24,D30:D31,D34:D36,D40:D44)</f>
        <v>9110</v>
      </c>
      <c r="E197" s="120">
        <f>SUM(E5:E14,E21:E24,E30:E31,E34:E36,E40:E44)</f>
        <v>34570</v>
      </c>
      <c r="F197" s="121">
        <f t="shared" si="12"/>
        <v>-22.15191298669129</v>
      </c>
      <c r="G197" s="119" t="s">
        <v>561</v>
      </c>
      <c r="H197" s="182">
        <f>SUM(H173+H153+H109+H80+H35+H27+H18+H5+H196)</f>
        <v>46956</v>
      </c>
      <c r="I197" s="182">
        <f>SUM(I173+I153+I109+I80+I35+I27+I18+I5+I196)</f>
        <v>29011</v>
      </c>
      <c r="J197" s="123">
        <f t="shared" si="14"/>
        <v>32030</v>
      </c>
      <c r="K197" s="182">
        <f>SUM(K173+K153+K109+K80+K35+K27+K18+K5+K196)</f>
        <v>61041</v>
      </c>
      <c r="L197" s="121">
        <f t="shared" si="15"/>
        <v>29.996166624073606</v>
      </c>
      <c r="M197" s="80"/>
      <c r="N197" s="104"/>
    </row>
    <row r="198" spans="1:14" s="42" customFormat="1" ht="18" customHeight="1">
      <c r="A198" s="117" t="s">
        <v>123</v>
      </c>
      <c r="B198" s="102">
        <f>SUM(B199,B202:B203)</f>
        <v>22814</v>
      </c>
      <c r="C198" s="102">
        <f>SUM(C199,C202:C203)</f>
        <v>5752</v>
      </c>
      <c r="D198" s="102">
        <f aca="true" t="shared" si="17" ref="D198:D203">E198-C198</f>
        <v>22920</v>
      </c>
      <c r="E198" s="102">
        <f>SUM(E199,E202:E203)</f>
        <v>28672</v>
      </c>
      <c r="F198" s="103">
        <f aca="true" t="shared" si="18" ref="F198:F204">IF(B198=0,0,SUM(E198/B198-1)*100)</f>
        <v>25.67721574471815</v>
      </c>
      <c r="G198" s="117" t="s">
        <v>228</v>
      </c>
      <c r="H198" s="102">
        <f>SUM(H199,H202:H203)</f>
        <v>20265</v>
      </c>
      <c r="I198" s="102">
        <f>SUM(I199,I202:I203)</f>
        <v>2201</v>
      </c>
      <c r="J198" s="104">
        <f aca="true" t="shared" si="19" ref="J198:J204">K198-I198</f>
        <v>0</v>
      </c>
      <c r="K198" s="102">
        <f>SUM(K199,K202:K203)</f>
        <v>2201</v>
      </c>
      <c r="L198" s="103">
        <f aca="true" t="shared" si="20" ref="L198:L204">IF(H198=0,0,SUM(K198/H198-1)*100)</f>
        <v>-89.13890944979028</v>
      </c>
      <c r="M198" s="80"/>
      <c r="N198" s="104"/>
    </row>
    <row r="199" spans="1:14" s="42" customFormat="1" ht="18" customHeight="1">
      <c r="A199" s="102" t="s">
        <v>124</v>
      </c>
      <c r="B199" s="102">
        <f>SUM(B200:B201)</f>
        <v>11655</v>
      </c>
      <c r="C199" s="102">
        <f>SUM(C200:C201)</f>
        <v>803</v>
      </c>
      <c r="D199" s="102">
        <f t="shared" si="17"/>
        <v>10896</v>
      </c>
      <c r="E199" s="102">
        <f>SUM(E200:E201)</f>
        <v>11699</v>
      </c>
      <c r="F199" s="103">
        <f t="shared" si="18"/>
        <v>0.3775203775203684</v>
      </c>
      <c r="G199" s="102" t="s">
        <v>229</v>
      </c>
      <c r="H199" s="102">
        <f>SUM(H200:H201)</f>
        <v>0</v>
      </c>
      <c r="I199" s="102">
        <f>SUM(I200:I201)</f>
        <v>0</v>
      </c>
      <c r="J199" s="104">
        <f t="shared" si="19"/>
        <v>0</v>
      </c>
      <c r="K199" s="102">
        <f>SUM(K200:K201)</f>
        <v>0</v>
      </c>
      <c r="L199" s="103">
        <f t="shared" si="20"/>
        <v>0</v>
      </c>
      <c r="M199" s="122">
        <f>SUM(M175+M168+M148+M104+M75+M28+M20+M11+M5)</f>
        <v>35697</v>
      </c>
      <c r="N199" s="104">
        <f>K197-M199</f>
        <v>25344</v>
      </c>
    </row>
    <row r="200" spans="1:12" s="42" customFormat="1" ht="22.5" customHeight="1">
      <c r="A200" s="102" t="s">
        <v>125</v>
      </c>
      <c r="B200" s="107">
        <v>11655</v>
      </c>
      <c r="C200" s="107">
        <v>803</v>
      </c>
      <c r="D200" s="102">
        <f t="shared" si="17"/>
        <v>10896</v>
      </c>
      <c r="E200" s="102">
        <v>11699</v>
      </c>
      <c r="F200" s="103">
        <f t="shared" si="18"/>
        <v>0.3775203775203684</v>
      </c>
      <c r="G200" s="102" t="s">
        <v>230</v>
      </c>
      <c r="H200" s="102"/>
      <c r="I200" s="102"/>
      <c r="J200" s="104">
        <f t="shared" si="19"/>
        <v>0</v>
      </c>
      <c r="K200" s="80"/>
      <c r="L200" s="103">
        <f t="shared" si="20"/>
        <v>0</v>
      </c>
    </row>
    <row r="201" spans="1:12" s="42" customFormat="1" ht="22.5" customHeight="1">
      <c r="A201" s="102" t="s">
        <v>126</v>
      </c>
      <c r="B201" s="102"/>
      <c r="C201" s="102"/>
      <c r="D201" s="102">
        <f t="shared" si="17"/>
        <v>0</v>
      </c>
      <c r="E201" s="102"/>
      <c r="F201" s="103">
        <f t="shared" si="18"/>
        <v>0</v>
      </c>
      <c r="G201" s="102" t="s">
        <v>231</v>
      </c>
      <c r="H201" s="102"/>
      <c r="I201" s="102"/>
      <c r="J201" s="104">
        <f t="shared" si="19"/>
        <v>0</v>
      </c>
      <c r="K201" s="80"/>
      <c r="L201" s="103">
        <f t="shared" si="20"/>
        <v>0</v>
      </c>
    </row>
    <row r="202" spans="1:12" s="42" customFormat="1" ht="22.5" customHeight="1">
      <c r="A202" s="102" t="s">
        <v>127</v>
      </c>
      <c r="B202" s="102">
        <v>1159</v>
      </c>
      <c r="C202" s="102">
        <v>4949</v>
      </c>
      <c r="D202" s="102">
        <f t="shared" si="17"/>
        <v>24</v>
      </c>
      <c r="E202" s="102">
        <v>4973</v>
      </c>
      <c r="F202" s="103">
        <f t="shared" si="18"/>
        <v>329.076790336497</v>
      </c>
      <c r="G202" s="102" t="s">
        <v>232</v>
      </c>
      <c r="H202" s="102">
        <v>15292</v>
      </c>
      <c r="I202" s="102">
        <v>2201</v>
      </c>
      <c r="J202" s="104">
        <f t="shared" si="19"/>
        <v>0</v>
      </c>
      <c r="K202" s="178">
        <v>2201</v>
      </c>
      <c r="L202" s="103">
        <f t="shared" si="20"/>
        <v>-85.60685325660477</v>
      </c>
    </row>
    <row r="203" spans="1:12" s="42" customFormat="1" ht="22.5" customHeight="1">
      <c r="A203" s="141" t="s">
        <v>768</v>
      </c>
      <c r="B203" s="102">
        <v>10000</v>
      </c>
      <c r="C203" s="102"/>
      <c r="D203" s="102">
        <f t="shared" si="17"/>
        <v>12000</v>
      </c>
      <c r="E203" s="102">
        <v>12000</v>
      </c>
      <c r="F203" s="103">
        <f t="shared" si="18"/>
        <v>19.999999999999996</v>
      </c>
      <c r="G203" s="102" t="s">
        <v>233</v>
      </c>
      <c r="H203" s="102">
        <v>4973</v>
      </c>
      <c r="I203" s="102"/>
      <c r="J203" s="104">
        <f t="shared" si="19"/>
        <v>0</v>
      </c>
      <c r="K203" s="178"/>
      <c r="L203" s="103">
        <f t="shared" si="20"/>
        <v>-100</v>
      </c>
    </row>
    <row r="204" spans="1:12" s="42" customFormat="1" ht="22.5" customHeight="1">
      <c r="A204" s="119" t="s">
        <v>562</v>
      </c>
      <c r="B204" s="122">
        <f>SUM(B197:B198)</f>
        <v>67221</v>
      </c>
      <c r="C204" s="122">
        <f>SUM(C197:C198)</f>
        <v>31212</v>
      </c>
      <c r="D204" s="122">
        <f>SUM(D197:D198)</f>
        <v>32030</v>
      </c>
      <c r="E204" s="122">
        <f>SUM(E197:E198)</f>
        <v>63242</v>
      </c>
      <c r="F204" s="121">
        <f t="shared" si="18"/>
        <v>-5.919281177013136</v>
      </c>
      <c r="G204" s="119" t="s">
        <v>563</v>
      </c>
      <c r="H204" s="122">
        <f>SUM(H197:H198)</f>
        <v>67221</v>
      </c>
      <c r="I204" s="122">
        <f>SUM(I197:I198)</f>
        <v>31212</v>
      </c>
      <c r="J204" s="123">
        <f t="shared" si="19"/>
        <v>32030</v>
      </c>
      <c r="K204" s="122">
        <f>SUM(K197:K198)</f>
        <v>63242</v>
      </c>
      <c r="L204" s="121">
        <f t="shared" si="20"/>
        <v>-5.919281177013136</v>
      </c>
    </row>
    <row r="205" spans="1:12" s="42" customFormat="1" ht="22.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1:12" s="42" customFormat="1" ht="22.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</sheetData>
  <sheetProtection sort="0"/>
  <mergeCells count="3">
    <mergeCell ref="A1:L1"/>
    <mergeCell ref="A3:C3"/>
    <mergeCell ref="G3:L3"/>
  </mergeCells>
  <printOptions horizontalCentered="1"/>
  <pageMargins left="0.15748031496062992" right="0.15748031496062992" top="0.5905511811023623" bottom="0.3937007874015748" header="0.5118110236220472" footer="0.5118110236220472"/>
  <pageSetup blackAndWhite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rgb="FF00B0F0"/>
  </sheetPr>
  <dimension ref="A1:K53"/>
  <sheetViews>
    <sheetView zoomScalePageLayoutView="0" workbookViewId="0" topLeftCell="A37">
      <selection activeCell="A19" sqref="A19"/>
    </sheetView>
  </sheetViews>
  <sheetFormatPr defaultColWidth="9.00390625" defaultRowHeight="14.25"/>
  <cols>
    <col min="1" max="1" width="48.00390625" style="133" customWidth="1"/>
    <col min="2" max="2" width="10.50390625" style="133" customWidth="1"/>
    <col min="3" max="4" width="9.125" style="133" customWidth="1"/>
    <col min="5" max="5" width="9.00390625" style="133" customWidth="1"/>
    <col min="6" max="6" width="12.00390625" style="133" customWidth="1"/>
    <col min="7" max="8" width="9.50390625" style="133" customWidth="1"/>
    <col min="9" max="9" width="11.375" style="133" customWidth="1"/>
    <col min="10" max="10" width="7.75390625" style="133" customWidth="1"/>
    <col min="11" max="11" width="11.75390625" style="133" customWidth="1"/>
    <col min="12" max="16384" width="9.00390625" style="133" customWidth="1"/>
  </cols>
  <sheetData>
    <row r="1" spans="1:11" ht="20.25">
      <c r="A1" s="233" t="s">
        <v>945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18" customHeight="1">
      <c r="A2" s="134"/>
      <c r="K2" s="135" t="s">
        <v>84</v>
      </c>
    </row>
    <row r="3" spans="1:11" s="207" customFormat="1" ht="31.5" customHeight="1">
      <c r="A3" s="258" t="s">
        <v>50</v>
      </c>
      <c r="B3" s="258" t="s">
        <v>447</v>
      </c>
      <c r="C3" s="264" t="s">
        <v>924</v>
      </c>
      <c r="D3" s="260" t="s">
        <v>925</v>
      </c>
      <c r="E3" s="264" t="s">
        <v>926</v>
      </c>
      <c r="F3" s="260" t="s">
        <v>927</v>
      </c>
      <c r="G3" s="264" t="s">
        <v>448</v>
      </c>
      <c r="H3" s="260" t="s">
        <v>928</v>
      </c>
      <c r="I3" s="268" t="s">
        <v>429</v>
      </c>
      <c r="J3" s="260" t="s">
        <v>929</v>
      </c>
      <c r="K3" s="258" t="s">
        <v>449</v>
      </c>
    </row>
    <row r="4" spans="1:11" s="207" customFormat="1" ht="27.75" customHeight="1">
      <c r="A4" s="259"/>
      <c r="B4" s="259"/>
      <c r="C4" s="265"/>
      <c r="D4" s="261"/>
      <c r="E4" s="266"/>
      <c r="F4" s="263"/>
      <c r="G4" s="267"/>
      <c r="H4" s="262"/>
      <c r="I4" s="269"/>
      <c r="J4" s="261"/>
      <c r="K4" s="259"/>
    </row>
    <row r="5" spans="1:11" s="209" customFormat="1" ht="18" customHeight="1">
      <c r="A5" s="211" t="s">
        <v>932</v>
      </c>
      <c r="B5" s="137">
        <f>SUM(C5:K5)</f>
        <v>79</v>
      </c>
      <c r="C5" s="137">
        <f>C6+C7</f>
        <v>0</v>
      </c>
      <c r="D5" s="137">
        <f aca="true" t="shared" si="0" ref="D5:K5">D6+D7</f>
        <v>0</v>
      </c>
      <c r="E5" s="137">
        <f t="shared" si="0"/>
        <v>56</v>
      </c>
      <c r="F5" s="137">
        <f t="shared" si="0"/>
        <v>23</v>
      </c>
      <c r="G5" s="137">
        <f t="shared" si="0"/>
        <v>0</v>
      </c>
      <c r="H5" s="137">
        <f t="shared" si="0"/>
        <v>0</v>
      </c>
      <c r="I5" s="137">
        <f t="shared" si="0"/>
        <v>0</v>
      </c>
      <c r="J5" s="137">
        <f t="shared" si="0"/>
        <v>0</v>
      </c>
      <c r="K5" s="137">
        <f t="shared" si="0"/>
        <v>0</v>
      </c>
    </row>
    <row r="6" spans="1:11" s="209" customFormat="1" ht="18" customHeight="1">
      <c r="A6" s="210" t="s">
        <v>450</v>
      </c>
      <c r="B6" s="137">
        <f aca="true" t="shared" si="1" ref="B6:B43">SUM(C6:K6)</f>
        <v>24</v>
      </c>
      <c r="C6" s="137"/>
      <c r="D6" s="137"/>
      <c r="E6" s="137">
        <v>16</v>
      </c>
      <c r="F6" s="137">
        <f>3+5</f>
        <v>8</v>
      </c>
      <c r="G6" s="137"/>
      <c r="H6" s="137"/>
      <c r="I6" s="137"/>
      <c r="J6" s="137"/>
      <c r="K6" s="137"/>
    </row>
    <row r="7" spans="1:11" s="209" customFormat="1" ht="18" customHeight="1">
      <c r="A7" s="220" t="s">
        <v>934</v>
      </c>
      <c r="B7" s="137">
        <f>SUM(C7:K7)</f>
        <v>55</v>
      </c>
      <c r="C7" s="137"/>
      <c r="D7" s="137"/>
      <c r="E7" s="137">
        <v>40</v>
      </c>
      <c r="F7" s="137">
        <v>15</v>
      </c>
      <c r="G7" s="137"/>
      <c r="H7" s="137"/>
      <c r="I7" s="137"/>
      <c r="J7" s="137"/>
      <c r="K7" s="137"/>
    </row>
    <row r="8" spans="1:11" s="209" customFormat="1" ht="18" customHeight="1">
      <c r="A8" s="208" t="s">
        <v>451</v>
      </c>
      <c r="B8" s="137">
        <f t="shared" si="1"/>
        <v>1897</v>
      </c>
      <c r="C8" s="137">
        <f aca="true" t="shared" si="2" ref="C8:K8">C9+C10</f>
        <v>0</v>
      </c>
      <c r="D8" s="137">
        <f t="shared" si="2"/>
        <v>0</v>
      </c>
      <c r="E8" s="137">
        <f t="shared" si="2"/>
        <v>577</v>
      </c>
      <c r="F8" s="137">
        <f t="shared" si="2"/>
        <v>502</v>
      </c>
      <c r="G8" s="137">
        <f t="shared" si="2"/>
        <v>794</v>
      </c>
      <c r="H8" s="137">
        <f>H9+H10</f>
        <v>24</v>
      </c>
      <c r="I8" s="137">
        <f t="shared" si="2"/>
        <v>0</v>
      </c>
      <c r="J8" s="137">
        <f t="shared" si="2"/>
        <v>0</v>
      </c>
      <c r="K8" s="137">
        <f t="shared" si="2"/>
        <v>0</v>
      </c>
    </row>
    <row r="9" spans="1:11" s="209" customFormat="1" ht="18" customHeight="1">
      <c r="A9" s="210" t="s">
        <v>87</v>
      </c>
      <c r="B9" s="137">
        <f t="shared" si="1"/>
        <v>1835</v>
      </c>
      <c r="C9" s="137"/>
      <c r="D9" s="137"/>
      <c r="E9" s="137">
        <v>577</v>
      </c>
      <c r="F9" s="137">
        <v>502</v>
      </c>
      <c r="G9" s="137">
        <v>756</v>
      </c>
      <c r="H9" s="137"/>
      <c r="I9" s="137"/>
      <c r="J9" s="137"/>
      <c r="K9" s="137"/>
    </row>
    <row r="10" spans="1:11" s="209" customFormat="1" ht="18" customHeight="1">
      <c r="A10" s="210" t="s">
        <v>452</v>
      </c>
      <c r="B10" s="137">
        <f t="shared" si="1"/>
        <v>62</v>
      </c>
      <c r="C10" s="137"/>
      <c r="D10" s="137"/>
      <c r="E10" s="137"/>
      <c r="F10" s="137"/>
      <c r="G10" s="137">
        <v>38</v>
      </c>
      <c r="H10" s="137">
        <v>24</v>
      </c>
      <c r="I10" s="137"/>
      <c r="J10" s="137"/>
      <c r="K10" s="137"/>
    </row>
    <row r="11" spans="1:11" s="209" customFormat="1" ht="18" customHeight="1">
      <c r="A11" s="208" t="s">
        <v>453</v>
      </c>
      <c r="B11" s="137">
        <f t="shared" si="1"/>
        <v>0</v>
      </c>
      <c r="C11" s="137">
        <f aca="true" t="shared" si="3" ref="C11:K11">C12+C13</f>
        <v>0</v>
      </c>
      <c r="D11" s="137">
        <f t="shared" si="3"/>
        <v>0</v>
      </c>
      <c r="E11" s="137">
        <f t="shared" si="3"/>
        <v>0</v>
      </c>
      <c r="F11" s="137"/>
      <c r="G11" s="137">
        <f t="shared" si="3"/>
        <v>0</v>
      </c>
      <c r="H11" s="137">
        <f>H12+H13</f>
        <v>0</v>
      </c>
      <c r="I11" s="137">
        <f t="shared" si="3"/>
        <v>0</v>
      </c>
      <c r="J11" s="137">
        <f t="shared" si="3"/>
        <v>0</v>
      </c>
      <c r="K11" s="137">
        <f t="shared" si="3"/>
        <v>0</v>
      </c>
    </row>
    <row r="12" spans="1:11" s="209" customFormat="1" ht="18" customHeight="1">
      <c r="A12" s="208" t="s">
        <v>454</v>
      </c>
      <c r="B12" s="137">
        <f t="shared" si="1"/>
        <v>0</v>
      </c>
      <c r="C12" s="137"/>
      <c r="D12" s="137"/>
      <c r="E12" s="137"/>
      <c r="F12" s="137"/>
      <c r="G12" s="137"/>
      <c r="H12" s="137"/>
      <c r="I12" s="137"/>
      <c r="J12" s="137"/>
      <c r="K12" s="137"/>
    </row>
    <row r="13" spans="1:11" s="209" customFormat="1" ht="18" customHeight="1">
      <c r="A13" s="208" t="s">
        <v>455</v>
      </c>
      <c r="B13" s="137">
        <f t="shared" si="1"/>
        <v>0</v>
      </c>
      <c r="C13" s="137"/>
      <c r="D13" s="137"/>
      <c r="E13" s="137"/>
      <c r="F13" s="137"/>
      <c r="G13" s="137"/>
      <c r="H13" s="137"/>
      <c r="I13" s="137"/>
      <c r="J13" s="137"/>
      <c r="K13" s="137"/>
    </row>
    <row r="14" spans="1:11" s="209" customFormat="1" ht="18" customHeight="1">
      <c r="A14" s="208" t="s">
        <v>456</v>
      </c>
      <c r="B14" s="137">
        <f t="shared" si="1"/>
        <v>56983</v>
      </c>
      <c r="C14" s="137">
        <f aca="true" t="shared" si="4" ref="C14:K14">SUM(C15:C20)</f>
        <v>23259</v>
      </c>
      <c r="D14" s="137">
        <f t="shared" si="4"/>
        <v>9092</v>
      </c>
      <c r="E14" s="137">
        <f t="shared" si="4"/>
        <v>0</v>
      </c>
      <c r="F14" s="137">
        <f t="shared" si="4"/>
        <v>8861</v>
      </c>
      <c r="G14" s="137">
        <f t="shared" si="4"/>
        <v>3771</v>
      </c>
      <c r="H14" s="137">
        <f>SUM(H15:H20)</f>
        <v>0</v>
      </c>
      <c r="I14" s="137">
        <f t="shared" si="4"/>
        <v>0</v>
      </c>
      <c r="J14" s="137">
        <f t="shared" si="4"/>
        <v>12000</v>
      </c>
      <c r="K14" s="137">
        <f t="shared" si="4"/>
        <v>0</v>
      </c>
    </row>
    <row r="15" spans="1:11" s="209" customFormat="1" ht="18" customHeight="1">
      <c r="A15" s="208" t="s">
        <v>457</v>
      </c>
      <c r="B15" s="137">
        <f t="shared" si="1"/>
        <v>42861</v>
      </c>
      <c r="C15" s="137">
        <f>23880-2201</f>
        <v>21679</v>
      </c>
      <c r="D15" s="137">
        <v>8652</v>
      </c>
      <c r="E15" s="137"/>
      <c r="F15" s="137">
        <f>735+500+694+4300+2429+201</f>
        <v>8859</v>
      </c>
      <c r="G15" s="137">
        <v>3671</v>
      </c>
      <c r="H15" s="137"/>
      <c r="I15" s="137"/>
      <c r="J15" s="137"/>
      <c r="K15" s="137"/>
    </row>
    <row r="16" spans="1:11" s="209" customFormat="1" ht="18" customHeight="1">
      <c r="A16" s="208" t="s">
        <v>458</v>
      </c>
      <c r="B16" s="137">
        <f t="shared" si="1"/>
        <v>1485</v>
      </c>
      <c r="C16" s="137">
        <v>1050</v>
      </c>
      <c r="D16" s="137">
        <v>435</v>
      </c>
      <c r="E16" s="137"/>
      <c r="F16" s="137"/>
      <c r="G16" s="137"/>
      <c r="H16" s="137"/>
      <c r="I16" s="137"/>
      <c r="J16" s="137"/>
      <c r="K16" s="137"/>
    </row>
    <row r="17" spans="1:11" s="209" customFormat="1" ht="18" customHeight="1">
      <c r="A17" s="208" t="s">
        <v>459</v>
      </c>
      <c r="B17" s="137">
        <f t="shared" si="1"/>
        <v>37</v>
      </c>
      <c r="C17" s="137">
        <v>30</v>
      </c>
      <c r="D17" s="137">
        <v>5</v>
      </c>
      <c r="E17" s="137"/>
      <c r="F17" s="137">
        <v>2</v>
      </c>
      <c r="G17" s="137"/>
      <c r="H17" s="137"/>
      <c r="I17" s="137"/>
      <c r="J17" s="137"/>
      <c r="K17" s="137"/>
    </row>
    <row r="18" spans="1:11" s="209" customFormat="1" ht="18" customHeight="1">
      <c r="A18" s="208" t="s">
        <v>460</v>
      </c>
      <c r="B18" s="137">
        <f t="shared" si="1"/>
        <v>0</v>
      </c>
      <c r="C18" s="137"/>
      <c r="D18" s="137"/>
      <c r="E18" s="137"/>
      <c r="F18" s="137"/>
      <c r="G18" s="137"/>
      <c r="H18" s="137"/>
      <c r="I18" s="137"/>
      <c r="J18" s="137"/>
      <c r="K18" s="137"/>
    </row>
    <row r="19" spans="1:11" s="209" customFormat="1" ht="18" customHeight="1">
      <c r="A19" s="221" t="s">
        <v>930</v>
      </c>
      <c r="B19" s="137"/>
      <c r="C19" s="137"/>
      <c r="D19" s="137"/>
      <c r="E19" s="137"/>
      <c r="F19" s="137"/>
      <c r="G19" s="137"/>
      <c r="H19" s="137"/>
      <c r="I19" s="137"/>
      <c r="J19" s="137">
        <v>12000</v>
      </c>
      <c r="K19" s="137"/>
    </row>
    <row r="20" spans="1:11" s="209" customFormat="1" ht="18" customHeight="1">
      <c r="A20" s="208" t="s">
        <v>461</v>
      </c>
      <c r="B20" s="137">
        <f t="shared" si="1"/>
        <v>600</v>
      </c>
      <c r="C20" s="137">
        <v>500</v>
      </c>
      <c r="D20" s="137"/>
      <c r="E20" s="137"/>
      <c r="F20" s="137"/>
      <c r="G20" s="137">
        <v>100</v>
      </c>
      <c r="H20" s="137"/>
      <c r="I20" s="137"/>
      <c r="J20" s="137"/>
      <c r="K20" s="137"/>
    </row>
    <row r="21" spans="1:11" s="209" customFormat="1" ht="18" customHeight="1">
      <c r="A21" s="208" t="s">
        <v>462</v>
      </c>
      <c r="B21" s="137">
        <f t="shared" si="1"/>
        <v>177</v>
      </c>
      <c r="C21" s="137">
        <f aca="true" t="shared" si="5" ref="C21:K21">SUM(C22:C25)</f>
        <v>0</v>
      </c>
      <c r="D21" s="137">
        <f t="shared" si="5"/>
        <v>0</v>
      </c>
      <c r="E21" s="137">
        <f t="shared" si="5"/>
        <v>0</v>
      </c>
      <c r="F21" s="137">
        <f t="shared" si="5"/>
        <v>53</v>
      </c>
      <c r="G21" s="137">
        <f t="shared" si="5"/>
        <v>124</v>
      </c>
      <c r="H21" s="137">
        <f>SUM(H22:H25)</f>
        <v>0</v>
      </c>
      <c r="I21" s="137">
        <f t="shared" si="5"/>
        <v>0</v>
      </c>
      <c r="J21" s="137">
        <f t="shared" si="5"/>
        <v>0</v>
      </c>
      <c r="K21" s="137">
        <f t="shared" si="5"/>
        <v>0</v>
      </c>
    </row>
    <row r="22" spans="1:11" s="209" customFormat="1" ht="18" customHeight="1">
      <c r="A22" s="163" t="s">
        <v>463</v>
      </c>
      <c r="B22" s="137">
        <f t="shared" si="1"/>
        <v>0</v>
      </c>
      <c r="C22" s="137"/>
      <c r="D22" s="137"/>
      <c r="E22" s="137"/>
      <c r="F22" s="137"/>
      <c r="G22" s="137"/>
      <c r="H22" s="137"/>
      <c r="I22" s="137"/>
      <c r="J22" s="137"/>
      <c r="K22" s="137"/>
    </row>
    <row r="23" spans="1:11" s="209" customFormat="1" ht="18" customHeight="1">
      <c r="A23" s="163" t="s">
        <v>931</v>
      </c>
      <c r="B23" s="137">
        <f t="shared" si="1"/>
        <v>177</v>
      </c>
      <c r="C23" s="137"/>
      <c r="D23" s="137"/>
      <c r="E23" s="137"/>
      <c r="F23" s="137">
        <v>53</v>
      </c>
      <c r="G23" s="137">
        <v>124</v>
      </c>
      <c r="H23" s="137"/>
      <c r="I23" s="137"/>
      <c r="J23" s="137"/>
      <c r="K23" s="137"/>
    </row>
    <row r="24" spans="1:11" s="209" customFormat="1" ht="18" customHeight="1">
      <c r="A24" s="163" t="s">
        <v>97</v>
      </c>
      <c r="B24" s="137">
        <f t="shared" si="1"/>
        <v>0</v>
      </c>
      <c r="C24" s="137"/>
      <c r="D24" s="137"/>
      <c r="E24" s="137"/>
      <c r="F24" s="137"/>
      <c r="G24" s="137"/>
      <c r="H24" s="137"/>
      <c r="I24" s="137"/>
      <c r="J24" s="137"/>
      <c r="K24" s="137"/>
    </row>
    <row r="25" spans="1:11" s="209" customFormat="1" ht="18" customHeight="1">
      <c r="A25" s="163" t="s">
        <v>464</v>
      </c>
      <c r="B25" s="137">
        <f t="shared" si="1"/>
        <v>0</v>
      </c>
      <c r="C25" s="137"/>
      <c r="D25" s="137"/>
      <c r="E25" s="137"/>
      <c r="F25" s="137"/>
      <c r="G25" s="137"/>
      <c r="H25" s="137"/>
      <c r="I25" s="137"/>
      <c r="J25" s="137"/>
      <c r="K25" s="137"/>
    </row>
    <row r="26" spans="1:11" s="209" customFormat="1" ht="18" customHeight="1">
      <c r="A26" s="210" t="s">
        <v>465</v>
      </c>
      <c r="B26" s="137">
        <f t="shared" si="1"/>
        <v>0</v>
      </c>
      <c r="C26" s="137">
        <f aca="true" t="shared" si="6" ref="C26:K26">SUM(C27:C32)</f>
        <v>0</v>
      </c>
      <c r="D26" s="137">
        <f t="shared" si="6"/>
        <v>0</v>
      </c>
      <c r="E26" s="137">
        <f t="shared" si="6"/>
        <v>0</v>
      </c>
      <c r="F26" s="137"/>
      <c r="G26" s="137">
        <f t="shared" si="6"/>
        <v>0</v>
      </c>
      <c r="H26" s="137">
        <f>SUM(H27:H32)</f>
        <v>0</v>
      </c>
      <c r="I26" s="137">
        <f t="shared" si="6"/>
        <v>0</v>
      </c>
      <c r="J26" s="137">
        <f t="shared" si="6"/>
        <v>0</v>
      </c>
      <c r="K26" s="137">
        <f t="shared" si="6"/>
        <v>0</v>
      </c>
    </row>
    <row r="27" spans="1:11" s="209" customFormat="1" ht="31.5" customHeight="1">
      <c r="A27" s="212" t="s">
        <v>466</v>
      </c>
      <c r="B27" s="137">
        <f t="shared" si="1"/>
        <v>0</v>
      </c>
      <c r="C27" s="137"/>
      <c r="D27" s="137"/>
      <c r="E27" s="137"/>
      <c r="F27" s="137"/>
      <c r="G27" s="137"/>
      <c r="H27" s="137"/>
      <c r="I27" s="137"/>
      <c r="J27" s="137"/>
      <c r="K27" s="137"/>
    </row>
    <row r="28" spans="1:11" s="209" customFormat="1" ht="18" customHeight="1">
      <c r="A28" s="163" t="s">
        <v>467</v>
      </c>
      <c r="B28" s="137">
        <f t="shared" si="1"/>
        <v>0</v>
      </c>
      <c r="C28" s="137"/>
      <c r="D28" s="137"/>
      <c r="E28" s="137"/>
      <c r="F28" s="137"/>
      <c r="G28" s="137"/>
      <c r="H28" s="137"/>
      <c r="I28" s="137"/>
      <c r="J28" s="137"/>
      <c r="K28" s="137"/>
    </row>
    <row r="29" spans="1:11" s="209" customFormat="1" ht="18" customHeight="1">
      <c r="A29" s="163" t="s">
        <v>468</v>
      </c>
      <c r="B29" s="137">
        <f t="shared" si="1"/>
        <v>0</v>
      </c>
      <c r="C29" s="137"/>
      <c r="D29" s="137"/>
      <c r="E29" s="137"/>
      <c r="F29" s="137"/>
      <c r="G29" s="137"/>
      <c r="H29" s="137"/>
      <c r="I29" s="137"/>
      <c r="J29" s="137"/>
      <c r="K29" s="137"/>
    </row>
    <row r="30" spans="1:11" s="209" customFormat="1" ht="18" customHeight="1">
      <c r="A30" s="163" t="s">
        <v>103</v>
      </c>
      <c r="B30" s="137">
        <f t="shared" si="1"/>
        <v>0</v>
      </c>
      <c r="C30" s="137"/>
      <c r="D30" s="137"/>
      <c r="E30" s="137"/>
      <c r="F30" s="137"/>
      <c r="G30" s="137"/>
      <c r="H30" s="137"/>
      <c r="I30" s="137"/>
      <c r="J30" s="137"/>
      <c r="K30" s="137"/>
    </row>
    <row r="31" spans="1:11" s="209" customFormat="1" ht="18" customHeight="1">
      <c r="A31" s="163" t="s">
        <v>104</v>
      </c>
      <c r="B31" s="137">
        <f t="shared" si="1"/>
        <v>0</v>
      </c>
      <c r="C31" s="137"/>
      <c r="D31" s="137"/>
      <c r="E31" s="137"/>
      <c r="F31" s="137"/>
      <c r="G31" s="137"/>
      <c r="H31" s="137"/>
      <c r="I31" s="137"/>
      <c r="J31" s="137"/>
      <c r="K31" s="137"/>
    </row>
    <row r="32" spans="1:11" s="209" customFormat="1" ht="18" customHeight="1">
      <c r="A32" s="163" t="s">
        <v>105</v>
      </c>
      <c r="B32" s="137">
        <f t="shared" si="1"/>
        <v>0</v>
      </c>
      <c r="C32" s="137"/>
      <c r="D32" s="137"/>
      <c r="E32" s="137"/>
      <c r="F32" s="137"/>
      <c r="G32" s="137"/>
      <c r="H32" s="137"/>
      <c r="I32" s="137"/>
      <c r="J32" s="137"/>
      <c r="K32" s="137"/>
    </row>
    <row r="33" spans="1:11" s="209" customFormat="1" ht="18" customHeight="1">
      <c r="A33" s="210" t="s">
        <v>469</v>
      </c>
      <c r="B33" s="137">
        <f t="shared" si="1"/>
        <v>0</v>
      </c>
      <c r="C33" s="137">
        <f aca="true" t="shared" si="7" ref="C33:K33">SUM(C34:C35)</f>
        <v>0</v>
      </c>
      <c r="D33" s="137">
        <f t="shared" si="7"/>
        <v>0</v>
      </c>
      <c r="E33" s="137">
        <f t="shared" si="7"/>
        <v>0</v>
      </c>
      <c r="F33" s="137"/>
      <c r="G33" s="137">
        <f t="shared" si="7"/>
        <v>0</v>
      </c>
      <c r="H33" s="137">
        <f>SUM(H34:H35)</f>
        <v>0</v>
      </c>
      <c r="I33" s="137">
        <f t="shared" si="7"/>
        <v>0</v>
      </c>
      <c r="J33" s="137">
        <f t="shared" si="7"/>
        <v>0</v>
      </c>
      <c r="K33" s="137">
        <f t="shared" si="7"/>
        <v>0</v>
      </c>
    </row>
    <row r="34" spans="1:11" s="209" customFormat="1" ht="18" customHeight="1">
      <c r="A34" s="163" t="s">
        <v>470</v>
      </c>
      <c r="B34" s="137">
        <f t="shared" si="1"/>
        <v>0</v>
      </c>
      <c r="C34" s="137"/>
      <c r="D34" s="137"/>
      <c r="E34" s="137"/>
      <c r="F34" s="137"/>
      <c r="G34" s="137"/>
      <c r="H34" s="137"/>
      <c r="I34" s="137"/>
      <c r="J34" s="137"/>
      <c r="K34" s="137"/>
    </row>
    <row r="35" spans="1:11" s="209" customFormat="1" ht="18" customHeight="1">
      <c r="A35" s="163" t="s">
        <v>108</v>
      </c>
      <c r="B35" s="137">
        <f t="shared" si="1"/>
        <v>0</v>
      </c>
      <c r="C35" s="137">
        <f aca="true" t="shared" si="8" ref="C35:K35">C36+C37</f>
        <v>0</v>
      </c>
      <c r="D35" s="137">
        <f t="shared" si="8"/>
        <v>0</v>
      </c>
      <c r="E35" s="137">
        <f t="shared" si="8"/>
        <v>0</v>
      </c>
      <c r="F35" s="137"/>
      <c r="G35" s="137">
        <f t="shared" si="8"/>
        <v>0</v>
      </c>
      <c r="H35" s="137">
        <f>H36+H37</f>
        <v>0</v>
      </c>
      <c r="I35" s="137">
        <f t="shared" si="8"/>
        <v>0</v>
      </c>
      <c r="J35" s="137">
        <f t="shared" si="8"/>
        <v>0</v>
      </c>
      <c r="K35" s="137">
        <f t="shared" si="8"/>
        <v>0</v>
      </c>
    </row>
    <row r="36" spans="1:11" s="209" customFormat="1" ht="18" customHeight="1">
      <c r="A36" s="163" t="s">
        <v>221</v>
      </c>
      <c r="B36" s="137">
        <f t="shared" si="1"/>
        <v>0</v>
      </c>
      <c r="C36" s="137"/>
      <c r="D36" s="137"/>
      <c r="E36" s="137"/>
      <c r="F36" s="137"/>
      <c r="G36" s="137"/>
      <c r="H36" s="137"/>
      <c r="I36" s="137"/>
      <c r="J36" s="137"/>
      <c r="K36" s="137"/>
    </row>
    <row r="37" spans="1:11" s="209" customFormat="1" ht="18" customHeight="1">
      <c r="A37" s="163" t="s">
        <v>222</v>
      </c>
      <c r="B37" s="137">
        <f t="shared" si="1"/>
        <v>0</v>
      </c>
      <c r="C37" s="137"/>
      <c r="D37" s="137"/>
      <c r="E37" s="137"/>
      <c r="F37" s="137"/>
      <c r="G37" s="137"/>
      <c r="H37" s="137"/>
      <c r="I37" s="137"/>
      <c r="J37" s="137"/>
      <c r="K37" s="137"/>
    </row>
    <row r="38" spans="1:11" s="209" customFormat="1" ht="18" customHeight="1">
      <c r="A38" s="210" t="s">
        <v>471</v>
      </c>
      <c r="B38" s="137">
        <f t="shared" si="1"/>
        <v>1887</v>
      </c>
      <c r="C38" s="137">
        <f aca="true" t="shared" si="9" ref="C38:K38">SUM(C39:C41)</f>
        <v>0</v>
      </c>
      <c r="D38" s="137">
        <f t="shared" si="9"/>
        <v>0</v>
      </c>
      <c r="E38" s="137">
        <f t="shared" si="9"/>
        <v>170</v>
      </c>
      <c r="F38" s="137">
        <f t="shared" si="9"/>
        <v>1457</v>
      </c>
      <c r="G38" s="137">
        <f t="shared" si="9"/>
        <v>260</v>
      </c>
      <c r="H38" s="137">
        <f>SUM(H39:H41)</f>
        <v>0</v>
      </c>
      <c r="I38" s="137">
        <f t="shared" si="9"/>
        <v>0</v>
      </c>
      <c r="J38" s="137">
        <f t="shared" si="9"/>
        <v>0</v>
      </c>
      <c r="K38" s="137">
        <f t="shared" si="9"/>
        <v>0</v>
      </c>
    </row>
    <row r="39" spans="1:11" s="209" customFormat="1" ht="18" customHeight="1">
      <c r="A39" s="163" t="s">
        <v>472</v>
      </c>
      <c r="B39" s="137">
        <f t="shared" si="1"/>
        <v>0</v>
      </c>
      <c r="C39" s="137"/>
      <c r="D39" s="137"/>
      <c r="E39" s="137"/>
      <c r="F39" s="137"/>
      <c r="G39" s="137"/>
      <c r="H39" s="137"/>
      <c r="I39" s="137"/>
      <c r="J39" s="137"/>
      <c r="K39" s="137"/>
    </row>
    <row r="40" spans="1:11" s="209" customFormat="1" ht="18" customHeight="1">
      <c r="A40" s="163" t="s">
        <v>473</v>
      </c>
      <c r="B40" s="137">
        <f t="shared" si="1"/>
        <v>0</v>
      </c>
      <c r="C40" s="137"/>
      <c r="D40" s="137"/>
      <c r="E40" s="137"/>
      <c r="F40" s="137"/>
      <c r="G40" s="137"/>
      <c r="H40" s="137"/>
      <c r="I40" s="137"/>
      <c r="J40" s="137"/>
      <c r="K40" s="137"/>
    </row>
    <row r="41" spans="1:11" s="209" customFormat="1" ht="18" customHeight="1">
      <c r="A41" s="163" t="s">
        <v>474</v>
      </c>
      <c r="B41" s="137">
        <f t="shared" si="1"/>
        <v>1887</v>
      </c>
      <c r="C41" s="137"/>
      <c r="D41" s="137"/>
      <c r="E41" s="137">
        <f>25+42+103</f>
        <v>170</v>
      </c>
      <c r="F41" s="137">
        <f>851+1+112+11+256+192+34</f>
        <v>1457</v>
      </c>
      <c r="G41" s="137">
        <v>260</v>
      </c>
      <c r="H41" s="137"/>
      <c r="I41" s="137"/>
      <c r="J41" s="137"/>
      <c r="K41" s="137"/>
    </row>
    <row r="42" spans="1:11" s="209" customFormat="1" ht="18" customHeight="1">
      <c r="A42" s="210" t="s">
        <v>475</v>
      </c>
      <c r="B42" s="137">
        <f t="shared" si="1"/>
        <v>0</v>
      </c>
      <c r="C42" s="137"/>
      <c r="D42" s="137"/>
      <c r="E42" s="137"/>
      <c r="F42" s="137"/>
      <c r="G42" s="137"/>
      <c r="H42" s="137"/>
      <c r="I42" s="137"/>
      <c r="J42" s="137"/>
      <c r="K42" s="137"/>
    </row>
    <row r="43" spans="1:11" s="209" customFormat="1" ht="18" customHeight="1">
      <c r="A43" s="210" t="s">
        <v>476</v>
      </c>
      <c r="B43" s="137">
        <f t="shared" si="1"/>
        <v>18</v>
      </c>
      <c r="C43" s="137"/>
      <c r="D43" s="137">
        <v>18</v>
      </c>
      <c r="E43" s="137"/>
      <c r="F43" s="137"/>
      <c r="G43" s="137"/>
      <c r="H43" s="137"/>
      <c r="I43" s="137"/>
      <c r="J43" s="137"/>
      <c r="K43" s="137"/>
    </row>
    <row r="44" spans="1:11" s="209" customFormat="1" ht="18" customHeight="1">
      <c r="A44" s="210"/>
      <c r="B44" s="137"/>
      <c r="C44" s="137"/>
      <c r="D44" s="137"/>
      <c r="E44" s="137"/>
      <c r="F44" s="137"/>
      <c r="G44" s="137"/>
      <c r="H44" s="137"/>
      <c r="I44" s="137"/>
      <c r="J44" s="137"/>
      <c r="K44" s="137"/>
    </row>
    <row r="45" spans="1:11" s="209" customFormat="1" ht="18" customHeight="1">
      <c r="A45" s="210"/>
      <c r="B45" s="137"/>
      <c r="C45" s="137"/>
      <c r="D45" s="137"/>
      <c r="E45" s="137"/>
      <c r="F45" s="137"/>
      <c r="G45" s="137"/>
      <c r="H45" s="137"/>
      <c r="I45" s="137"/>
      <c r="J45" s="137"/>
      <c r="K45" s="137"/>
    </row>
    <row r="46" spans="1:11" s="209" customFormat="1" ht="18" customHeight="1">
      <c r="A46" s="210"/>
      <c r="B46" s="137"/>
      <c r="C46" s="137"/>
      <c r="D46" s="137"/>
      <c r="E46" s="137"/>
      <c r="F46" s="137"/>
      <c r="G46" s="137"/>
      <c r="H46" s="137"/>
      <c r="I46" s="137"/>
      <c r="J46" s="137"/>
      <c r="K46" s="137"/>
    </row>
    <row r="47" spans="1:11" s="209" customFormat="1" ht="18" customHeight="1">
      <c r="A47" s="210"/>
      <c r="B47" s="137"/>
      <c r="C47" s="137"/>
      <c r="D47" s="137"/>
      <c r="E47" s="137"/>
      <c r="F47" s="137"/>
      <c r="G47" s="137"/>
      <c r="H47" s="137"/>
      <c r="I47" s="137"/>
      <c r="J47" s="137"/>
      <c r="K47" s="137"/>
    </row>
    <row r="48" spans="1:11" s="209" customFormat="1" ht="18" customHeight="1">
      <c r="A48" s="210"/>
      <c r="B48" s="137"/>
      <c r="C48" s="137"/>
      <c r="D48" s="137"/>
      <c r="E48" s="137"/>
      <c r="F48" s="137"/>
      <c r="G48" s="137"/>
      <c r="H48" s="137"/>
      <c r="I48" s="137"/>
      <c r="J48" s="137"/>
      <c r="K48" s="137"/>
    </row>
    <row r="49" spans="1:11" s="209" customFormat="1" ht="18" customHeight="1">
      <c r="A49" s="210"/>
      <c r="B49" s="137"/>
      <c r="C49" s="137"/>
      <c r="D49" s="137"/>
      <c r="E49" s="137"/>
      <c r="F49" s="137"/>
      <c r="G49" s="137"/>
      <c r="H49" s="137"/>
      <c r="I49" s="137"/>
      <c r="J49" s="137"/>
      <c r="K49" s="137"/>
    </row>
    <row r="50" spans="1:11" s="209" customFormat="1" ht="18" customHeight="1">
      <c r="A50" s="210"/>
      <c r="B50" s="137"/>
      <c r="C50" s="137"/>
      <c r="D50" s="137"/>
      <c r="E50" s="137"/>
      <c r="F50" s="137"/>
      <c r="G50" s="137"/>
      <c r="H50" s="137"/>
      <c r="I50" s="137"/>
      <c r="J50" s="137"/>
      <c r="K50" s="137"/>
    </row>
    <row r="51" spans="1:11" s="209" customFormat="1" ht="18" customHeight="1">
      <c r="A51" s="210"/>
      <c r="B51" s="137"/>
      <c r="C51" s="137"/>
      <c r="D51" s="137"/>
      <c r="E51" s="137"/>
      <c r="F51" s="137"/>
      <c r="G51" s="137"/>
      <c r="H51" s="137"/>
      <c r="I51" s="137"/>
      <c r="J51" s="137"/>
      <c r="K51" s="137"/>
    </row>
    <row r="52" spans="1:11" s="209" customFormat="1" ht="18" customHeight="1">
      <c r="A52" s="210"/>
      <c r="B52" s="137"/>
      <c r="C52" s="137"/>
      <c r="D52" s="137"/>
      <c r="E52" s="137"/>
      <c r="F52" s="137"/>
      <c r="G52" s="137"/>
      <c r="H52" s="137"/>
      <c r="I52" s="137"/>
      <c r="J52" s="137"/>
      <c r="K52" s="137"/>
    </row>
    <row r="53" spans="1:11" s="209" customFormat="1" ht="18" customHeight="1">
      <c r="A53" s="213" t="s">
        <v>477</v>
      </c>
      <c r="B53" s="137">
        <f>SUM(C53:K53)</f>
        <v>61041</v>
      </c>
      <c r="C53" s="137">
        <f>C5+C8+C11+C14+C21+C26+C33+C38+C42+C43</f>
        <v>23259</v>
      </c>
      <c r="D53" s="137">
        <f aca="true" t="shared" si="10" ref="D53:K53">D5+D8+D11+D14+D21+D26+D33+D38+D42+D43</f>
        <v>9110</v>
      </c>
      <c r="E53" s="137">
        <f t="shared" si="10"/>
        <v>803</v>
      </c>
      <c r="F53" s="137">
        <f t="shared" si="10"/>
        <v>10896</v>
      </c>
      <c r="G53" s="137">
        <f t="shared" si="10"/>
        <v>4949</v>
      </c>
      <c r="H53" s="137">
        <f t="shared" si="10"/>
        <v>24</v>
      </c>
      <c r="I53" s="137">
        <f t="shared" si="10"/>
        <v>0</v>
      </c>
      <c r="J53" s="137">
        <f t="shared" si="10"/>
        <v>12000</v>
      </c>
      <c r="K53" s="137">
        <f t="shared" si="10"/>
        <v>0</v>
      </c>
    </row>
    <row r="54" ht="18" customHeight="1"/>
    <row r="55" ht="18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sheetProtection/>
  <mergeCells count="12">
    <mergeCell ref="I3:I4"/>
    <mergeCell ref="J3:J4"/>
    <mergeCell ref="K3:K4"/>
    <mergeCell ref="D3:D4"/>
    <mergeCell ref="H3:H4"/>
    <mergeCell ref="F3:F4"/>
    <mergeCell ref="A1:K1"/>
    <mergeCell ref="A3:A4"/>
    <mergeCell ref="B3:B4"/>
    <mergeCell ref="C3:C4"/>
    <mergeCell ref="E3:E4"/>
    <mergeCell ref="G3:G4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15"/>
  <sheetViews>
    <sheetView zoomScalePageLayoutView="0" workbookViewId="0" topLeftCell="A1">
      <selection activeCell="P11" sqref="P11"/>
    </sheetView>
  </sheetViews>
  <sheetFormatPr defaultColWidth="9.00390625" defaultRowHeight="14.25"/>
  <cols>
    <col min="1" max="1" width="32.875" style="143" customWidth="1"/>
    <col min="2" max="3" width="10.125" style="157" customWidth="1"/>
    <col min="4" max="4" width="15.125" style="157" customWidth="1"/>
    <col min="5" max="5" width="33.375" style="157" customWidth="1"/>
    <col min="6" max="7" width="10.50390625" style="157" customWidth="1"/>
    <col min="8" max="8" width="13.125" style="157" customWidth="1"/>
    <col min="9" max="9" width="13.00390625" style="143" customWidth="1"/>
    <col min="10" max="10" width="9.00390625" style="143" hidden="1" customWidth="1"/>
    <col min="11" max="11" width="9.375" style="143" hidden="1" customWidth="1"/>
    <col min="12" max="13" width="9.00390625" style="143" hidden="1" customWidth="1"/>
    <col min="14" max="251" width="9.00390625" style="143" customWidth="1"/>
    <col min="252" max="16384" width="9.00390625" style="12" customWidth="1"/>
  </cols>
  <sheetData>
    <row r="1" spans="1:9" ht="24" customHeight="1">
      <c r="A1" s="270" t="s">
        <v>946</v>
      </c>
      <c r="B1" s="271"/>
      <c r="C1" s="271"/>
      <c r="D1" s="271"/>
      <c r="E1" s="271"/>
      <c r="F1" s="271"/>
      <c r="G1" s="271"/>
      <c r="H1" s="271"/>
      <c r="I1" s="271"/>
    </row>
    <row r="2" spans="1:9" ht="15.75" customHeight="1">
      <c r="A2" s="144"/>
      <c r="B2" s="145"/>
      <c r="C2" s="145"/>
      <c r="D2" s="145"/>
      <c r="E2" s="143"/>
      <c r="F2" s="146"/>
      <c r="G2" s="146"/>
      <c r="H2" s="146"/>
      <c r="I2" s="146" t="s">
        <v>771</v>
      </c>
    </row>
    <row r="3" spans="1:9" s="147" customFormat="1" ht="30" customHeight="1">
      <c r="A3" s="272" t="s">
        <v>772</v>
      </c>
      <c r="B3" s="273"/>
      <c r="C3" s="273"/>
      <c r="D3" s="274"/>
      <c r="E3" s="275" t="s">
        <v>773</v>
      </c>
      <c r="F3" s="276"/>
      <c r="G3" s="276"/>
      <c r="H3" s="277"/>
      <c r="I3" s="278" t="s">
        <v>774</v>
      </c>
    </row>
    <row r="4" spans="1:9" s="147" customFormat="1" ht="30" customHeight="1">
      <c r="A4" s="148" t="s">
        <v>775</v>
      </c>
      <c r="B4" s="148" t="s">
        <v>776</v>
      </c>
      <c r="C4" s="148" t="s">
        <v>833</v>
      </c>
      <c r="D4" s="172" t="s">
        <v>826</v>
      </c>
      <c r="E4" s="148" t="s">
        <v>775</v>
      </c>
      <c r="F4" s="148" t="s">
        <v>776</v>
      </c>
      <c r="G4" s="148" t="s">
        <v>833</v>
      </c>
      <c r="H4" s="172" t="s">
        <v>826</v>
      </c>
      <c r="I4" s="279"/>
    </row>
    <row r="5" spans="1:9" s="147" customFormat="1" ht="30" customHeight="1">
      <c r="A5" s="149" t="s">
        <v>777</v>
      </c>
      <c r="B5" s="150">
        <f>SUM(B6:B9)</f>
        <v>5064</v>
      </c>
      <c r="C5" s="183">
        <f>D5-B5</f>
        <v>2081</v>
      </c>
      <c r="D5" s="150">
        <f>SUM(D6:D9)</f>
        <v>7145</v>
      </c>
      <c r="E5" s="149" t="s">
        <v>778</v>
      </c>
      <c r="F5" s="150">
        <f>SUM(F6:F9)</f>
        <v>5064</v>
      </c>
      <c r="G5" s="183">
        <f>H5-F5</f>
        <v>2081</v>
      </c>
      <c r="H5" s="150">
        <f>SUM(H6:H9)</f>
        <v>7145</v>
      </c>
      <c r="I5" s="151"/>
    </row>
    <row r="6" spans="1:9" s="147" customFormat="1" ht="30" customHeight="1">
      <c r="A6" s="152" t="s">
        <v>779</v>
      </c>
      <c r="B6" s="153">
        <v>12560</v>
      </c>
      <c r="C6" s="183">
        <f aca="true" t="shared" si="0" ref="C6:C15">D6-B6</f>
        <v>0</v>
      </c>
      <c r="D6" s="153">
        <v>12560</v>
      </c>
      <c r="E6" s="152" t="s">
        <v>780</v>
      </c>
      <c r="F6" s="154">
        <v>18020</v>
      </c>
      <c r="G6" s="183">
        <f aca="true" t="shared" si="1" ref="G6:G15">H6-F6</f>
        <v>0</v>
      </c>
      <c r="H6" s="154">
        <v>18020</v>
      </c>
      <c r="I6" s="151"/>
    </row>
    <row r="7" spans="1:9" s="147" customFormat="1" ht="30" customHeight="1">
      <c r="A7" s="152" t="s">
        <v>781</v>
      </c>
      <c r="B7" s="154">
        <v>5351</v>
      </c>
      <c r="C7" s="183">
        <f t="shared" si="0"/>
        <v>0</v>
      </c>
      <c r="D7" s="154">
        <v>5351</v>
      </c>
      <c r="E7" s="152" t="s">
        <v>782</v>
      </c>
      <c r="F7" s="154"/>
      <c r="G7" s="183">
        <f t="shared" si="1"/>
        <v>0</v>
      </c>
      <c r="H7" s="154"/>
      <c r="I7" s="151"/>
    </row>
    <row r="8" spans="1:9" s="147" customFormat="1" ht="30" customHeight="1">
      <c r="A8" s="152" t="s">
        <v>783</v>
      </c>
      <c r="B8" s="154">
        <v>109</v>
      </c>
      <c r="C8" s="183">
        <f t="shared" si="0"/>
        <v>0</v>
      </c>
      <c r="D8" s="154">
        <v>109</v>
      </c>
      <c r="E8" s="152" t="s">
        <v>784</v>
      </c>
      <c r="F8" s="154"/>
      <c r="G8" s="183">
        <f t="shared" si="1"/>
        <v>0</v>
      </c>
      <c r="H8" s="154"/>
      <c r="I8" s="151"/>
    </row>
    <row r="9" spans="1:9" s="147" customFormat="1" ht="30" customHeight="1">
      <c r="A9" s="152" t="s">
        <v>785</v>
      </c>
      <c r="B9" s="173">
        <v>-12956</v>
      </c>
      <c r="C9" s="183">
        <f t="shared" si="0"/>
        <v>2081</v>
      </c>
      <c r="D9" s="173">
        <v>-10875</v>
      </c>
      <c r="E9" s="152" t="s">
        <v>786</v>
      </c>
      <c r="F9" s="173">
        <f>B5-F6-F7-F8</f>
        <v>-12956</v>
      </c>
      <c r="G9" s="183">
        <f t="shared" si="1"/>
        <v>2081</v>
      </c>
      <c r="H9" s="173">
        <v>-10875</v>
      </c>
      <c r="I9" s="151"/>
    </row>
    <row r="10" spans="1:9" s="147" customFormat="1" ht="30" customHeight="1">
      <c r="A10" s="155" t="s">
        <v>787</v>
      </c>
      <c r="B10" s="150">
        <f>SUM(B11:B14)</f>
        <v>23516</v>
      </c>
      <c r="C10" s="183">
        <f t="shared" si="0"/>
        <v>598</v>
      </c>
      <c r="D10" s="150">
        <f>SUM(D11:D14)</f>
        <v>24114</v>
      </c>
      <c r="E10" s="155" t="s">
        <v>788</v>
      </c>
      <c r="F10" s="150">
        <f>SUM(F11:F14)</f>
        <v>23516</v>
      </c>
      <c r="G10" s="183">
        <f t="shared" si="1"/>
        <v>598</v>
      </c>
      <c r="H10" s="150">
        <f>SUM(H11:H14)</f>
        <v>24114</v>
      </c>
      <c r="I10" s="151"/>
    </row>
    <row r="11" spans="1:9" s="147" customFormat="1" ht="30" customHeight="1">
      <c r="A11" s="152" t="s">
        <v>789</v>
      </c>
      <c r="B11" s="154">
        <v>1637</v>
      </c>
      <c r="C11" s="183">
        <f t="shared" si="0"/>
        <v>0</v>
      </c>
      <c r="D11" s="154">
        <v>1637</v>
      </c>
      <c r="E11" s="152" t="s">
        <v>790</v>
      </c>
      <c r="F11" s="154">
        <v>7605</v>
      </c>
      <c r="G11" s="183">
        <f t="shared" si="1"/>
        <v>0</v>
      </c>
      <c r="H11" s="154">
        <v>7605</v>
      </c>
      <c r="I11" s="151"/>
    </row>
    <row r="12" spans="1:9" s="147" customFormat="1" ht="30" customHeight="1">
      <c r="A12" s="152" t="s">
        <v>791</v>
      </c>
      <c r="B12" s="154">
        <v>8065</v>
      </c>
      <c r="C12" s="183">
        <f t="shared" si="0"/>
        <v>0</v>
      </c>
      <c r="D12" s="154">
        <v>8065</v>
      </c>
      <c r="E12" s="152" t="s">
        <v>792</v>
      </c>
      <c r="F12" s="154"/>
      <c r="G12" s="183">
        <f t="shared" si="1"/>
        <v>0</v>
      </c>
      <c r="H12" s="154"/>
      <c r="I12" s="151"/>
    </row>
    <row r="13" spans="1:9" s="147" customFormat="1" ht="30" customHeight="1">
      <c r="A13" s="152" t="s">
        <v>793</v>
      </c>
      <c r="B13" s="154">
        <v>672</v>
      </c>
      <c r="C13" s="183">
        <f t="shared" si="0"/>
        <v>0</v>
      </c>
      <c r="D13" s="154">
        <v>672</v>
      </c>
      <c r="E13" s="152" t="s">
        <v>784</v>
      </c>
      <c r="F13" s="154"/>
      <c r="G13" s="183">
        <f t="shared" si="1"/>
        <v>0</v>
      </c>
      <c r="H13" s="154"/>
      <c r="I13" s="151"/>
    </row>
    <row r="14" spans="1:9" s="147" customFormat="1" ht="30" customHeight="1">
      <c r="A14" s="152" t="s">
        <v>794</v>
      </c>
      <c r="B14" s="154">
        <v>13142</v>
      </c>
      <c r="C14" s="183">
        <f t="shared" si="0"/>
        <v>598</v>
      </c>
      <c r="D14" s="154">
        <v>13740</v>
      </c>
      <c r="E14" s="152" t="s">
        <v>795</v>
      </c>
      <c r="F14" s="154">
        <f>B10-F11-F12-F13</f>
        <v>15911</v>
      </c>
      <c r="G14" s="183">
        <f t="shared" si="1"/>
        <v>598</v>
      </c>
      <c r="H14" s="154">
        <v>16509</v>
      </c>
      <c r="I14" s="151"/>
    </row>
    <row r="15" spans="1:11" s="147" customFormat="1" ht="30" customHeight="1">
      <c r="A15" s="156" t="s">
        <v>796</v>
      </c>
      <c r="B15" s="150">
        <f>SUM(B5+B10)</f>
        <v>28580</v>
      </c>
      <c r="C15" s="183">
        <f t="shared" si="0"/>
        <v>2679</v>
      </c>
      <c r="D15" s="150">
        <f>SUM(D5+D10)</f>
        <v>31259</v>
      </c>
      <c r="E15" s="156" t="s">
        <v>796</v>
      </c>
      <c r="F15" s="150">
        <f>SUM(F5+F10)</f>
        <v>28580</v>
      </c>
      <c r="G15" s="183">
        <f t="shared" si="1"/>
        <v>2679</v>
      </c>
      <c r="H15" s="150">
        <f>SUM(H5+H10)</f>
        <v>31259</v>
      </c>
      <c r="I15" s="151"/>
      <c r="K15" s="147">
        <f>B15-F15</f>
        <v>0</v>
      </c>
    </row>
  </sheetData>
  <sheetProtection/>
  <mergeCells count="4">
    <mergeCell ref="A1:I1"/>
    <mergeCell ref="A3:D3"/>
    <mergeCell ref="E3:H3"/>
    <mergeCell ref="I3:I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17"/>
  <sheetViews>
    <sheetView tabSelected="1" zoomScalePageLayoutView="0" workbookViewId="0" topLeftCell="A1">
      <selection activeCell="Q12" sqref="Q12"/>
    </sheetView>
  </sheetViews>
  <sheetFormatPr defaultColWidth="9.00390625" defaultRowHeight="14.25"/>
  <cols>
    <col min="1" max="1" width="23.875" style="158" customWidth="1"/>
    <col min="2" max="2" width="7.50390625" style="158" customWidth="1"/>
    <col min="3" max="8" width="9.00390625" style="158" customWidth="1"/>
    <col min="9" max="9" width="31.00390625" style="158" customWidth="1"/>
    <col min="10" max="10" width="6.875" style="158" customWidth="1"/>
    <col min="11" max="16384" width="9.00390625" style="158" customWidth="1"/>
  </cols>
  <sheetData>
    <row r="1" spans="1:16" ht="20.25">
      <c r="A1" s="283" t="s">
        <v>947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</row>
    <row r="2" spans="1:16" ht="14.25">
      <c r="A2" s="167"/>
      <c r="B2" s="168"/>
      <c r="C2" s="167"/>
      <c r="D2" s="167"/>
      <c r="E2" s="167"/>
      <c r="F2" s="167"/>
      <c r="G2" s="167"/>
      <c r="H2" s="169"/>
      <c r="I2" s="169"/>
      <c r="J2" s="168"/>
      <c r="K2" s="169"/>
      <c r="L2" s="169"/>
      <c r="M2" s="169"/>
      <c r="N2" s="169"/>
      <c r="O2" s="169"/>
      <c r="P2" s="170" t="s">
        <v>797</v>
      </c>
    </row>
    <row r="3" spans="1:16" ht="25.5" customHeight="1">
      <c r="A3" s="285" t="s">
        <v>823</v>
      </c>
      <c r="B3" s="286"/>
      <c r="C3" s="286"/>
      <c r="D3" s="286"/>
      <c r="E3" s="286"/>
      <c r="F3" s="286"/>
      <c r="G3" s="286"/>
      <c r="H3" s="287"/>
      <c r="I3" s="285" t="s">
        <v>824</v>
      </c>
      <c r="J3" s="286"/>
      <c r="K3" s="286"/>
      <c r="L3" s="286"/>
      <c r="M3" s="286"/>
      <c r="N3" s="286"/>
      <c r="O3" s="286"/>
      <c r="P3" s="287"/>
    </row>
    <row r="4" spans="1:16" ht="27.75" customHeight="1">
      <c r="A4" s="288" t="s">
        <v>825</v>
      </c>
      <c r="B4" s="288" t="s">
        <v>798</v>
      </c>
      <c r="C4" s="280" t="s">
        <v>935</v>
      </c>
      <c r="D4" s="281"/>
      <c r="E4" s="282"/>
      <c r="F4" s="280" t="s">
        <v>936</v>
      </c>
      <c r="G4" s="281"/>
      <c r="H4" s="282"/>
      <c r="I4" s="288" t="s">
        <v>825</v>
      </c>
      <c r="J4" s="288" t="s">
        <v>798</v>
      </c>
      <c r="K4" s="280" t="s">
        <v>935</v>
      </c>
      <c r="L4" s="281"/>
      <c r="M4" s="282"/>
      <c r="N4" s="280" t="s">
        <v>936</v>
      </c>
      <c r="O4" s="281"/>
      <c r="P4" s="282"/>
    </row>
    <row r="5" spans="1:16" ht="30" customHeight="1">
      <c r="A5" s="289"/>
      <c r="B5" s="289"/>
      <c r="C5" s="165" t="s">
        <v>799</v>
      </c>
      <c r="D5" s="165" t="s">
        <v>800</v>
      </c>
      <c r="E5" s="171" t="s">
        <v>801</v>
      </c>
      <c r="F5" s="165" t="s">
        <v>799</v>
      </c>
      <c r="G5" s="165" t="s">
        <v>800</v>
      </c>
      <c r="H5" s="171" t="s">
        <v>801</v>
      </c>
      <c r="I5" s="289"/>
      <c r="J5" s="289"/>
      <c r="K5" s="165" t="s">
        <v>799</v>
      </c>
      <c r="L5" s="165" t="s">
        <v>800</v>
      </c>
      <c r="M5" s="171" t="s">
        <v>801</v>
      </c>
      <c r="N5" s="165" t="s">
        <v>799</v>
      </c>
      <c r="O5" s="165" t="s">
        <v>800</v>
      </c>
      <c r="P5" s="171" t="s">
        <v>801</v>
      </c>
    </row>
    <row r="6" spans="1:16" ht="14.25">
      <c r="A6" s="159" t="s">
        <v>802</v>
      </c>
      <c r="B6" s="159"/>
      <c r="C6" s="159">
        <v>1</v>
      </c>
      <c r="D6" s="159">
        <v>2</v>
      </c>
      <c r="E6" s="159">
        <v>3</v>
      </c>
      <c r="F6" s="159">
        <v>4</v>
      </c>
      <c r="G6" s="159">
        <v>5</v>
      </c>
      <c r="H6" s="159">
        <v>6</v>
      </c>
      <c r="I6" s="160" t="s">
        <v>802</v>
      </c>
      <c r="J6" s="160"/>
      <c r="K6" s="159">
        <v>7</v>
      </c>
      <c r="L6" s="159">
        <v>8</v>
      </c>
      <c r="M6" s="159">
        <v>9</v>
      </c>
      <c r="N6" s="159">
        <v>10</v>
      </c>
      <c r="O6" s="159">
        <v>11</v>
      </c>
      <c r="P6" s="159">
        <v>12</v>
      </c>
    </row>
    <row r="7" spans="1:16" ht="27.75" customHeight="1">
      <c r="A7" s="161" t="s">
        <v>803</v>
      </c>
      <c r="B7" s="159">
        <v>1</v>
      </c>
      <c r="C7" s="161">
        <f>SUM(D7:E7)</f>
        <v>0</v>
      </c>
      <c r="D7" s="161"/>
      <c r="E7" s="161"/>
      <c r="F7" s="161">
        <f>SUM(G7:H7)</f>
        <v>0</v>
      </c>
      <c r="G7" s="161"/>
      <c r="H7" s="161"/>
      <c r="I7" s="162" t="s">
        <v>804</v>
      </c>
      <c r="J7" s="159">
        <v>12</v>
      </c>
      <c r="K7" s="161">
        <f>L7+M7</f>
        <v>0</v>
      </c>
      <c r="L7" s="161"/>
      <c r="M7" s="161"/>
      <c r="N7" s="161">
        <f>O7+P7</f>
        <v>0</v>
      </c>
      <c r="O7" s="161"/>
      <c r="P7" s="161"/>
    </row>
    <row r="8" spans="1:16" ht="27.75" customHeight="1">
      <c r="A8" s="161" t="s">
        <v>805</v>
      </c>
      <c r="B8" s="159">
        <v>2</v>
      </c>
      <c r="C8" s="161">
        <f aca="true" t="shared" si="0" ref="C8:C17">SUM(D8:E8)</f>
        <v>0</v>
      </c>
      <c r="D8" s="161"/>
      <c r="E8" s="161"/>
      <c r="F8" s="161">
        <f aca="true" t="shared" si="1" ref="F8:F17">SUM(G8:H8)</f>
        <v>0</v>
      </c>
      <c r="G8" s="161"/>
      <c r="H8" s="161"/>
      <c r="I8" s="161" t="s">
        <v>806</v>
      </c>
      <c r="J8" s="159">
        <v>13</v>
      </c>
      <c r="K8" s="161">
        <f aca="true" t="shared" si="2" ref="K8:K13">L8+M8</f>
        <v>0</v>
      </c>
      <c r="L8" s="161"/>
      <c r="M8" s="161"/>
      <c r="N8" s="161">
        <f>O8+P8</f>
        <v>0</v>
      </c>
      <c r="O8" s="161"/>
      <c r="P8" s="161"/>
    </row>
    <row r="9" spans="1:16" ht="27.75" customHeight="1">
      <c r="A9" s="161" t="s">
        <v>807</v>
      </c>
      <c r="B9" s="159">
        <v>3</v>
      </c>
      <c r="C9" s="161">
        <f t="shared" si="0"/>
        <v>0</v>
      </c>
      <c r="D9" s="161"/>
      <c r="E9" s="161"/>
      <c r="F9" s="161">
        <f t="shared" si="1"/>
        <v>0</v>
      </c>
      <c r="G9" s="161"/>
      <c r="H9" s="161"/>
      <c r="I9" s="161" t="s">
        <v>808</v>
      </c>
      <c r="J9" s="159">
        <v>14</v>
      </c>
      <c r="K9" s="161">
        <f t="shared" si="2"/>
        <v>0</v>
      </c>
      <c r="L9" s="161"/>
      <c r="M9" s="161"/>
      <c r="N9" s="161">
        <f>O9+P9</f>
        <v>0</v>
      </c>
      <c r="O9" s="161"/>
      <c r="P9" s="161"/>
    </row>
    <row r="10" spans="1:16" ht="27.75" customHeight="1">
      <c r="A10" s="161" t="s">
        <v>809</v>
      </c>
      <c r="B10" s="159">
        <v>4</v>
      </c>
      <c r="C10" s="161">
        <f t="shared" si="0"/>
        <v>0</v>
      </c>
      <c r="D10" s="161"/>
      <c r="E10" s="161"/>
      <c r="F10" s="161">
        <f t="shared" si="1"/>
        <v>0</v>
      </c>
      <c r="G10" s="161"/>
      <c r="H10" s="161"/>
      <c r="I10" s="161" t="s">
        <v>810</v>
      </c>
      <c r="J10" s="159">
        <v>15</v>
      </c>
      <c r="K10" s="161">
        <f t="shared" si="2"/>
        <v>0</v>
      </c>
      <c r="L10" s="161"/>
      <c r="M10" s="161"/>
      <c r="N10" s="161">
        <f>O10+P10</f>
        <v>0</v>
      </c>
      <c r="O10" s="161"/>
      <c r="P10" s="161"/>
    </row>
    <row r="11" spans="1:16" ht="27.75" customHeight="1">
      <c r="A11" s="163" t="s">
        <v>811</v>
      </c>
      <c r="B11" s="159">
        <v>5</v>
      </c>
      <c r="C11" s="161">
        <f t="shared" si="0"/>
        <v>0</v>
      </c>
      <c r="D11" s="159"/>
      <c r="E11" s="159"/>
      <c r="F11" s="161">
        <f t="shared" si="1"/>
        <v>0</v>
      </c>
      <c r="G11" s="159"/>
      <c r="H11" s="161"/>
      <c r="I11" s="161" t="s">
        <v>812</v>
      </c>
      <c r="J11" s="159">
        <v>16</v>
      </c>
      <c r="K11" s="161">
        <f t="shared" si="2"/>
        <v>0</v>
      </c>
      <c r="L11" s="161"/>
      <c r="M11" s="161"/>
      <c r="N11" s="161">
        <f>O11+P11</f>
        <v>0</v>
      </c>
      <c r="O11" s="161"/>
      <c r="P11" s="161"/>
    </row>
    <row r="12" spans="1:16" ht="27.75" customHeight="1">
      <c r="A12" s="159"/>
      <c r="B12" s="159">
        <v>6</v>
      </c>
      <c r="C12" s="161">
        <f t="shared" si="0"/>
        <v>0</v>
      </c>
      <c r="D12" s="164"/>
      <c r="E12" s="164"/>
      <c r="F12" s="161">
        <f t="shared" si="1"/>
        <v>0</v>
      </c>
      <c r="G12" s="164"/>
      <c r="H12" s="164"/>
      <c r="I12" s="161"/>
      <c r="J12" s="159">
        <v>17</v>
      </c>
      <c r="K12" s="161"/>
      <c r="L12" s="161"/>
      <c r="M12" s="161"/>
      <c r="N12" s="161"/>
      <c r="O12" s="161"/>
      <c r="P12" s="161"/>
    </row>
    <row r="13" spans="1:16" ht="27.75" customHeight="1">
      <c r="A13" s="165" t="s">
        <v>813</v>
      </c>
      <c r="B13" s="159">
        <v>7</v>
      </c>
      <c r="C13" s="161">
        <f t="shared" si="0"/>
        <v>0</v>
      </c>
      <c r="D13" s="166">
        <f>SUM(D7:D11)</f>
        <v>0</v>
      </c>
      <c r="E13" s="166">
        <f>SUM(E7:E11)</f>
        <v>0</v>
      </c>
      <c r="F13" s="161">
        <f t="shared" si="1"/>
        <v>0</v>
      </c>
      <c r="G13" s="166">
        <f>SUM(G7:G11)</f>
        <v>0</v>
      </c>
      <c r="H13" s="166">
        <f>SUM(H7:H11)</f>
        <v>0</v>
      </c>
      <c r="I13" s="165" t="s">
        <v>814</v>
      </c>
      <c r="J13" s="159">
        <v>18</v>
      </c>
      <c r="K13" s="161">
        <f t="shared" si="2"/>
        <v>0</v>
      </c>
      <c r="L13" s="159">
        <f>SUM(L7:L11)</f>
        <v>0</v>
      </c>
      <c r="M13" s="159">
        <f>SUM(M7:M11)</f>
        <v>0</v>
      </c>
      <c r="N13" s="161">
        <f>O13+P13</f>
        <v>0</v>
      </c>
      <c r="O13" s="159">
        <f>SUM(O7:O11)</f>
        <v>0</v>
      </c>
      <c r="P13" s="159">
        <f>SUM(P7:P11)</f>
        <v>0</v>
      </c>
    </row>
    <row r="14" spans="1:16" ht="27.75" customHeight="1">
      <c r="A14" s="163" t="s">
        <v>815</v>
      </c>
      <c r="B14" s="159">
        <v>8</v>
      </c>
      <c r="C14" s="161">
        <f t="shared" si="0"/>
        <v>0</v>
      </c>
      <c r="D14" s="159"/>
      <c r="E14" s="159"/>
      <c r="F14" s="161">
        <f t="shared" si="1"/>
        <v>0</v>
      </c>
      <c r="G14" s="159"/>
      <c r="H14" s="161"/>
      <c r="I14" s="163" t="s">
        <v>816</v>
      </c>
      <c r="J14" s="159">
        <v>19</v>
      </c>
      <c r="K14" s="159">
        <f>L14</f>
        <v>0</v>
      </c>
      <c r="L14" s="159"/>
      <c r="M14" s="159" t="s">
        <v>817</v>
      </c>
      <c r="N14" s="159">
        <f>O14</f>
        <v>0</v>
      </c>
      <c r="O14" s="159"/>
      <c r="P14" s="159" t="s">
        <v>817</v>
      </c>
    </row>
    <row r="15" spans="1:16" ht="27.75" customHeight="1">
      <c r="A15" s="163" t="s">
        <v>818</v>
      </c>
      <c r="B15" s="159">
        <v>9</v>
      </c>
      <c r="C15" s="161">
        <f t="shared" si="0"/>
        <v>0</v>
      </c>
      <c r="D15" s="159"/>
      <c r="E15" s="159"/>
      <c r="F15" s="161">
        <f t="shared" si="1"/>
        <v>0</v>
      </c>
      <c r="G15" s="159"/>
      <c r="H15" s="161"/>
      <c r="I15" s="161" t="s">
        <v>819</v>
      </c>
      <c r="J15" s="159">
        <v>20</v>
      </c>
      <c r="K15" s="159">
        <f>L15+M15</f>
        <v>0</v>
      </c>
      <c r="L15" s="161"/>
      <c r="M15" s="161"/>
      <c r="N15" s="159">
        <f>O15+P15</f>
        <v>0</v>
      </c>
      <c r="O15" s="161"/>
      <c r="P15" s="161"/>
    </row>
    <row r="16" spans="1:16" ht="27.75" customHeight="1">
      <c r="A16" s="166"/>
      <c r="B16" s="159">
        <v>10</v>
      </c>
      <c r="C16" s="161">
        <f t="shared" si="0"/>
        <v>0</v>
      </c>
      <c r="D16" s="161"/>
      <c r="E16" s="161"/>
      <c r="F16" s="161">
        <f t="shared" si="1"/>
        <v>0</v>
      </c>
      <c r="G16" s="161"/>
      <c r="H16" s="161"/>
      <c r="I16" s="161" t="s">
        <v>820</v>
      </c>
      <c r="J16" s="159">
        <v>21</v>
      </c>
      <c r="K16" s="159">
        <f>L16+M16</f>
        <v>0</v>
      </c>
      <c r="L16" s="161"/>
      <c r="M16" s="161"/>
      <c r="N16" s="159">
        <f>O16+P16</f>
        <v>0</v>
      </c>
      <c r="O16" s="159"/>
      <c r="P16" s="159"/>
    </row>
    <row r="17" spans="1:16" ht="27.75" customHeight="1">
      <c r="A17" s="165" t="s">
        <v>821</v>
      </c>
      <c r="B17" s="159">
        <v>11</v>
      </c>
      <c r="C17" s="161">
        <f t="shared" si="0"/>
        <v>0</v>
      </c>
      <c r="D17" s="159">
        <f>D13+D14+D15</f>
        <v>0</v>
      </c>
      <c r="E17" s="159">
        <f>E13+E14+E15</f>
        <v>0</v>
      </c>
      <c r="F17" s="161">
        <f t="shared" si="1"/>
        <v>0</v>
      </c>
      <c r="G17" s="159">
        <f>G13+G14+G15</f>
        <v>0</v>
      </c>
      <c r="H17" s="159">
        <f>H13+H14+H15</f>
        <v>0</v>
      </c>
      <c r="I17" s="165" t="s">
        <v>822</v>
      </c>
      <c r="J17" s="159">
        <v>22</v>
      </c>
      <c r="K17" s="159">
        <f>L17+M17</f>
        <v>0</v>
      </c>
      <c r="L17" s="159">
        <f>L13+L14+L15+L16</f>
        <v>0</v>
      </c>
      <c r="M17" s="159">
        <f>M13+M15+M16</f>
        <v>0</v>
      </c>
      <c r="N17" s="159">
        <f>O17+P17</f>
        <v>0</v>
      </c>
      <c r="O17" s="159">
        <f>O13+O14+O15+O16</f>
        <v>0</v>
      </c>
      <c r="P17" s="159">
        <f>P13+P15+P16</f>
        <v>0</v>
      </c>
    </row>
  </sheetData>
  <sheetProtection/>
  <mergeCells count="11">
    <mergeCell ref="K4:M4"/>
    <mergeCell ref="N4:P4"/>
    <mergeCell ref="A1:P1"/>
    <mergeCell ref="A3:H3"/>
    <mergeCell ref="I3:P3"/>
    <mergeCell ref="A4:A5"/>
    <mergeCell ref="B4:B5"/>
    <mergeCell ref="C4:E4"/>
    <mergeCell ref="F4:H4"/>
    <mergeCell ref="I4:I5"/>
    <mergeCell ref="J4:J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Sky123.Org</cp:lastModifiedBy>
  <cp:lastPrinted>2019-11-27T12:56:24Z</cp:lastPrinted>
  <dcterms:created xsi:type="dcterms:W3CDTF">2014-12-25T09:08:51Z</dcterms:created>
  <dcterms:modified xsi:type="dcterms:W3CDTF">2019-11-27T13:04:10Z</dcterms:modified>
  <cp:category/>
  <cp:version/>
  <cp:contentType/>
  <cp:contentStatus/>
</cp:coreProperties>
</file>