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21720" windowHeight="9885" firstSheet="6" activeTab="7"/>
  </bookViews>
  <sheets>
    <sheet name="表一公共预算收入执行情况表" sheetId="1" r:id="rId1"/>
    <sheet name="表二1-6月公共财政预算执行变动表" sheetId="2" r:id="rId2"/>
    <sheet name="表三公共预算支出执行情况表" sheetId="3" r:id="rId3"/>
    <sheet name="表四政府性基金预算收入执行情况表" sheetId="4" r:id="rId4"/>
    <sheet name="表五政府性基金支出" sheetId="5" r:id="rId5"/>
    <sheet name="表六2018年上半年三公经费支出表" sheetId="6" r:id="rId6"/>
    <sheet name="表七2018年上半年社会保险基金收支情况表" sheetId="7" r:id="rId7"/>
    <sheet name="表八2018年上半年国有资金本经营收支情况表" sheetId="8" r:id="rId8"/>
  </sheets>
  <definedNames>
    <definedName name="_xlnm.Print_Area" localSheetId="1">'表二1-6月公共财政预算执行变动表'!$A$2:$V$30</definedName>
    <definedName name="_xlnm.Print_Area" localSheetId="2">'表三公共预算支出执行情况表'!$A$1:$G$179</definedName>
    <definedName name="_xlnm.Print_Area" localSheetId="3">'表四政府性基金预算收入执行情况表'!$A$1:$G$26</definedName>
    <definedName name="_xlnm.Print_Area" localSheetId="4">'表五政府性基金支出'!$A$1:$G$45</definedName>
    <definedName name="_xlnm.Print_Area" localSheetId="0">'表一公共预算收入执行情况表'!$A$1:$G$90</definedName>
    <definedName name="_xlnm.Print_Titles" localSheetId="6">'表七2018年上半年社会保险基金收支情况表'!$1:$4</definedName>
    <definedName name="_xlnm.Print_Titles" localSheetId="2">'表三公共预算支出执行情况表'!$1:$3</definedName>
    <definedName name="_xlnm.Print_Titles" localSheetId="0">'表一公共预算收入执行情况表'!$1:$5</definedName>
  </definedNames>
  <calcPr fullCalcOnLoad="1"/>
</workbook>
</file>

<file path=xl/sharedStrings.xml><?xml version="1.0" encoding="utf-8"?>
<sst xmlns="http://schemas.openxmlformats.org/spreadsheetml/2006/main" count="521" uniqueCount="483">
  <si>
    <t>编报单位：三江县财政局</t>
  </si>
  <si>
    <r>
      <t>同比增长</t>
    </r>
    <r>
      <rPr>
        <sz val="10"/>
        <rFont val="Times New Roman"/>
        <family val="1"/>
      </rPr>
      <t>%</t>
    </r>
  </si>
  <si>
    <t>预算科目</t>
  </si>
  <si>
    <t>全年预算数</t>
  </si>
  <si>
    <t>本月数</t>
  </si>
  <si>
    <t>累计数</t>
  </si>
  <si>
    <t>完成年初预算%</t>
  </si>
  <si>
    <t>上年同期累计数</t>
  </si>
  <si>
    <t>上年同期累计数</t>
  </si>
  <si>
    <t xml:space="preserve">  库区维护建设基金收入</t>
  </si>
  <si>
    <t xml:space="preserve">  养路费收入</t>
  </si>
  <si>
    <t xml:space="preserve">  公路客运附加费</t>
  </si>
  <si>
    <t xml:space="preserve">  墙体材料专项基金收入</t>
  </si>
  <si>
    <t xml:space="preserve">  文化事业建设费收入</t>
  </si>
  <si>
    <t xml:space="preserve">  地方教育附加收入</t>
  </si>
  <si>
    <t xml:space="preserve">  地方教育基金收入</t>
  </si>
  <si>
    <t xml:space="preserve">  农业发展基金收入</t>
  </si>
  <si>
    <t xml:space="preserve">  残疾人就业保障金收入</t>
  </si>
  <si>
    <t xml:space="preserve">  国有土地使用权出让金收入</t>
  </si>
  <si>
    <t xml:space="preserve">  国有土地收益基金收入</t>
  </si>
  <si>
    <t xml:space="preserve">  农业土地开发资金收入</t>
  </si>
  <si>
    <t xml:space="preserve">  新增建设用地土地有偿使用费收入</t>
  </si>
  <si>
    <t xml:space="preserve">  育林基金收入</t>
  </si>
  <si>
    <t xml:space="preserve">  森林植被恢复费</t>
  </si>
  <si>
    <t xml:space="preserve">  地方水利建设基金收入</t>
  </si>
  <si>
    <t xml:space="preserve">  水土保持补偿费收入</t>
  </si>
  <si>
    <t xml:space="preserve">  污水处理费收入</t>
  </si>
  <si>
    <t xml:space="preserve">  其他政府性基金收入</t>
  </si>
  <si>
    <t xml:space="preserve">  彩票公益金收入</t>
  </si>
  <si>
    <t xml:space="preserve">编报单位：三江县财政局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</si>
  <si>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</t>
    </r>
    <r>
      <rPr>
        <sz val="12"/>
        <rFont val="宋体"/>
        <family val="0"/>
      </rPr>
      <t>预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算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目</t>
    </r>
  </si>
  <si>
    <t>年初预算数</t>
  </si>
  <si>
    <r>
      <t xml:space="preserve">    </t>
    </r>
    <r>
      <rPr>
        <sz val="10"/>
        <rFont val="宋体"/>
        <family val="0"/>
      </rPr>
      <t>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数</t>
    </r>
  </si>
  <si>
    <r>
      <t xml:space="preserve">    </t>
    </r>
    <r>
      <rPr>
        <sz val="10"/>
        <rFont val="宋体"/>
        <family val="0"/>
      </rPr>
      <t>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数</t>
    </r>
  </si>
  <si>
    <r>
      <t xml:space="preserve">完成年初 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预算</t>
    </r>
    <r>
      <rPr>
        <sz val="10"/>
        <rFont val="Times New Roman"/>
        <family val="1"/>
      </rPr>
      <t>%</t>
    </r>
  </si>
  <si>
    <t xml:space="preserve">  国家电影事业发展专项资金支出</t>
  </si>
  <si>
    <t xml:space="preserve">  政府住房基金支出</t>
  </si>
  <si>
    <t xml:space="preserve">  农业发展基金支出</t>
  </si>
  <si>
    <t xml:space="preserve">  新菜地开发基金支出</t>
  </si>
  <si>
    <t xml:space="preserve">  林业建设基金</t>
  </si>
  <si>
    <t xml:space="preserve">  灌溉水源灌排工程补偿费支出</t>
  </si>
  <si>
    <t xml:space="preserve">  库区维护建设基金支出</t>
  </si>
  <si>
    <t xml:space="preserve">  地方水利建设基金支出</t>
  </si>
  <si>
    <t xml:space="preserve">  养路费支出</t>
  </si>
  <si>
    <t xml:space="preserve">  公路客货运附加费支出</t>
  </si>
  <si>
    <t xml:space="preserve">  燃油附加费支出</t>
  </si>
  <si>
    <t xml:space="preserve">  转让政府还贷道路收费权支出  </t>
  </si>
  <si>
    <t xml:space="preserve">  下放港口以港养港支出</t>
  </si>
  <si>
    <t xml:space="preserve">  铁路建设附加费支出</t>
  </si>
  <si>
    <t xml:space="preserve">  民航机场管理建设费支出</t>
  </si>
  <si>
    <r>
      <t>同比增长</t>
    </r>
    <r>
      <rPr>
        <sz val="10"/>
        <rFont val="Times New Roman"/>
        <family val="1"/>
      </rPr>
      <t>%</t>
    </r>
  </si>
  <si>
    <t>本月数</t>
  </si>
  <si>
    <t>累计数</t>
  </si>
  <si>
    <t>完成年初预算%</t>
  </si>
  <si>
    <t>上年同期累计数</t>
  </si>
  <si>
    <t>预算科目</t>
  </si>
  <si>
    <t>全年预算数</t>
  </si>
  <si>
    <t xml:space="preserve">编报单位：三江县财政局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</si>
  <si>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</t>
    </r>
    <r>
      <rPr>
        <sz val="12"/>
        <rFont val="宋体"/>
        <family val="0"/>
      </rPr>
      <t>预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算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目</t>
    </r>
  </si>
  <si>
    <t>年初预算数</t>
  </si>
  <si>
    <r>
      <t xml:space="preserve">    </t>
    </r>
    <r>
      <rPr>
        <sz val="10"/>
        <rFont val="宋体"/>
        <family val="0"/>
      </rPr>
      <t>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数</t>
    </r>
  </si>
  <si>
    <r>
      <t xml:space="preserve">    </t>
    </r>
    <r>
      <rPr>
        <sz val="10"/>
        <rFont val="宋体"/>
        <family val="0"/>
      </rPr>
      <t>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数</t>
    </r>
  </si>
  <si>
    <r>
      <t xml:space="preserve">完成年初 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预算</t>
    </r>
    <r>
      <rPr>
        <sz val="10"/>
        <rFont val="Times New Roman"/>
        <family val="1"/>
      </rPr>
      <t>%</t>
    </r>
  </si>
  <si>
    <r>
      <t>同比增长</t>
    </r>
    <r>
      <rPr>
        <sz val="10"/>
        <rFont val="Times New Roman"/>
        <family val="1"/>
      </rPr>
      <t>%</t>
    </r>
  </si>
  <si>
    <t>单位：万元</t>
  </si>
  <si>
    <t>单位：万元</t>
  </si>
  <si>
    <t>一、政府性基金收入合计</t>
  </si>
  <si>
    <t>科目名称</t>
  </si>
  <si>
    <t>变动项目</t>
  </si>
  <si>
    <t>小计</t>
  </si>
  <si>
    <t>返还性收入</t>
  </si>
  <si>
    <t>动用上年
净结余</t>
  </si>
  <si>
    <t>动支预
备费</t>
  </si>
  <si>
    <t>科目调剂</t>
  </si>
  <si>
    <t>本年超、短收安排</t>
  </si>
  <si>
    <t>债券转贷收入</t>
  </si>
  <si>
    <t>调入资金</t>
  </si>
  <si>
    <t>安排预算稳定调节基金</t>
  </si>
  <si>
    <t>预备费</t>
  </si>
  <si>
    <t>其他支出(类)</t>
  </si>
  <si>
    <t>单位：万元</t>
  </si>
  <si>
    <t>部门（单位）名称</t>
  </si>
  <si>
    <t>支出项目名称</t>
  </si>
  <si>
    <t>备注</t>
  </si>
  <si>
    <t>合计</t>
  </si>
  <si>
    <t>其中：使用公共财政拨款</t>
  </si>
  <si>
    <t>三江县</t>
  </si>
  <si>
    <t>公务接待费</t>
  </si>
  <si>
    <t>公务用车购置费</t>
  </si>
  <si>
    <t>公务用车运行维护费</t>
  </si>
  <si>
    <t>单位 ：万元</t>
  </si>
  <si>
    <t>收   入</t>
  </si>
  <si>
    <t>支    出</t>
  </si>
  <si>
    <t>科   目</t>
  </si>
  <si>
    <t xml:space="preserve">         基本养老财政补助收入</t>
  </si>
  <si>
    <t xml:space="preserve">         丧葬抚恤补助支出</t>
  </si>
  <si>
    <t xml:space="preserve">         其他养老基金收入</t>
  </si>
  <si>
    <t xml:space="preserve">         其他支出</t>
  </si>
  <si>
    <t xml:space="preserve">   其中：机关事业保险费收入</t>
  </si>
  <si>
    <t xml:space="preserve">   其中：机关事业保险费支出</t>
  </si>
  <si>
    <t xml:space="preserve">   其中：城乡居民基本养老缴费收入</t>
  </si>
  <si>
    <t xml:space="preserve">   其中：基础养老金支出</t>
  </si>
  <si>
    <t xml:space="preserve">         政府补贴收入</t>
  </si>
  <si>
    <t xml:space="preserve">         个人账户养老金支出</t>
  </si>
  <si>
    <t xml:space="preserve">         其他收入</t>
  </si>
  <si>
    <t>合     计</t>
  </si>
  <si>
    <t>预算数</t>
  </si>
  <si>
    <t>合计</t>
  </si>
  <si>
    <t>其中：使用公共财政拨款</t>
  </si>
  <si>
    <t>同比增长%</t>
  </si>
  <si>
    <r>
      <t>附表1：三江县201</t>
    </r>
    <r>
      <rPr>
        <sz val="18"/>
        <rFont val="黑体"/>
        <family val="0"/>
      </rPr>
      <t>8</t>
    </r>
    <r>
      <rPr>
        <sz val="18"/>
        <rFont val="黑体"/>
        <family val="0"/>
      </rPr>
      <t>年1-6月公共财政预算收入执行情况表</t>
    </r>
  </si>
  <si>
    <t>一、一般预算收入合计</t>
  </si>
  <si>
    <t>（一）、税收收入小计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</si>
  <si>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、增值税</t>
    </r>
  </si>
  <si>
    <r>
      <t xml:space="preserve"> </t>
    </r>
    <r>
      <rPr>
        <sz val="10"/>
        <rFont val="Times New Roman"/>
        <family val="1"/>
      </rPr>
      <t xml:space="preserve"> 2</t>
    </r>
    <r>
      <rPr>
        <sz val="10"/>
        <rFont val="宋体"/>
        <family val="0"/>
      </rPr>
      <t>、营业税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</si>
  <si>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、企业所得税</t>
    </r>
  </si>
  <si>
    <r>
      <t xml:space="preserve">   4</t>
    </r>
    <r>
      <rPr>
        <sz val="10"/>
        <rFont val="宋体"/>
        <family val="0"/>
      </rPr>
      <t>、企业所得税退税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</si>
  <si>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、个人所得税</t>
    </r>
  </si>
  <si>
    <r>
      <t xml:space="preserve"> </t>
    </r>
    <r>
      <rPr>
        <sz val="10"/>
        <rFont val="Times New Roman"/>
        <family val="1"/>
      </rPr>
      <t xml:space="preserve"> 7</t>
    </r>
    <r>
      <rPr>
        <sz val="10"/>
        <rFont val="宋体"/>
        <family val="0"/>
      </rPr>
      <t>、资源税</t>
    </r>
  </si>
  <si>
    <r>
      <t xml:space="preserve"> </t>
    </r>
    <r>
      <rPr>
        <sz val="10"/>
        <rFont val="Times New Roman"/>
        <family val="1"/>
      </rPr>
      <t xml:space="preserve"> 8</t>
    </r>
    <r>
      <rPr>
        <sz val="10"/>
        <rFont val="宋体"/>
        <family val="0"/>
      </rPr>
      <t>、固定资产投资方向调节税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</si>
  <si>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、城市维护建设税</t>
    </r>
  </si>
  <si>
    <r>
      <t xml:space="preserve"> 1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、房产税</t>
    </r>
  </si>
  <si>
    <r>
      <t xml:space="preserve">   11</t>
    </r>
    <r>
      <rPr>
        <sz val="10"/>
        <rFont val="宋体"/>
        <family val="0"/>
      </rPr>
      <t>、印花税</t>
    </r>
  </si>
  <si>
    <r>
      <t xml:space="preserve">   12</t>
    </r>
    <r>
      <rPr>
        <sz val="10"/>
        <rFont val="宋体"/>
        <family val="0"/>
      </rPr>
      <t>、城镇土地使用税</t>
    </r>
  </si>
  <si>
    <r>
      <t xml:space="preserve">   13</t>
    </r>
    <r>
      <rPr>
        <sz val="10"/>
        <rFont val="宋体"/>
        <family val="0"/>
      </rPr>
      <t>、土地增值税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</si>
  <si>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、车船税</t>
    </r>
  </si>
  <si>
    <r>
      <t xml:space="preserve">   15</t>
    </r>
    <r>
      <rPr>
        <sz val="10"/>
        <rFont val="宋体"/>
        <family val="0"/>
      </rPr>
      <t>、耕地占用税</t>
    </r>
  </si>
  <si>
    <r>
      <t xml:space="preserve">   16</t>
    </r>
    <r>
      <rPr>
        <sz val="10"/>
        <rFont val="宋体"/>
        <family val="0"/>
      </rPr>
      <t>、契税</t>
    </r>
  </si>
  <si>
    <t xml:space="preserve"> 17、烟叶税</t>
  </si>
  <si>
    <t xml:space="preserve"> 18、环境保护税</t>
  </si>
  <si>
    <t xml:space="preserve"> 19、其他税收收入</t>
  </si>
  <si>
    <t>（二）、非税收入小计</t>
  </si>
  <si>
    <t xml:space="preserve"> 1、专项收入</t>
  </si>
  <si>
    <r>
      <t xml:space="preserve">         </t>
    </r>
    <r>
      <rPr>
        <sz val="10"/>
        <rFont val="宋体"/>
        <family val="0"/>
      </rPr>
      <t>排污费收入</t>
    </r>
  </si>
  <si>
    <t xml:space="preserve">    水资源费收入</t>
  </si>
  <si>
    <t xml:space="preserve"> 2、行政性收费收入</t>
  </si>
  <si>
    <t xml:space="preserve">   司法行政事业性收费收入 </t>
  </si>
  <si>
    <t xml:space="preserve">   建设行政事业性收费收入 </t>
  </si>
  <si>
    <t xml:space="preserve">   环保行政事业性收费收入</t>
  </si>
  <si>
    <t xml:space="preserve">   交通运输行政事业性收费收入 </t>
  </si>
  <si>
    <t xml:space="preserve">   农业行政事业性收费收入 </t>
  </si>
  <si>
    <t xml:space="preserve">   林业行政事业性收费收入 </t>
  </si>
  <si>
    <t xml:space="preserve">   水利行政事业性收费收入 </t>
  </si>
  <si>
    <t xml:space="preserve">   卫生行政事业性收费收入 </t>
  </si>
  <si>
    <t xml:space="preserve">   民政行政事业性收费收入 </t>
  </si>
  <si>
    <t xml:space="preserve">   人力资源和社会保障行政性收费收入 </t>
  </si>
  <si>
    <t xml:space="preserve">   其他行政事业性收费收入</t>
  </si>
  <si>
    <t xml:space="preserve"> 3、罚没收入</t>
  </si>
  <si>
    <t xml:space="preserve">    工商罚没收入</t>
  </si>
  <si>
    <t xml:space="preserve">    技术监督罚没收入</t>
  </si>
  <si>
    <t xml:space="preserve">    税务罚没收入</t>
  </si>
  <si>
    <t xml:space="preserve">    食品药品监督罚没收入</t>
  </si>
  <si>
    <t xml:space="preserve">    卫生罚没收入</t>
  </si>
  <si>
    <t xml:space="preserve">    交通罚没收入</t>
  </si>
  <si>
    <t xml:space="preserve">    审计罚没收入</t>
  </si>
  <si>
    <t xml:space="preserve">    物价罚没收入</t>
  </si>
  <si>
    <t xml:space="preserve">    其他罚没收入</t>
  </si>
  <si>
    <t xml:space="preserve"> 4、国有资本经营收入</t>
  </si>
  <si>
    <t>　  国有资本投资收益</t>
  </si>
  <si>
    <t>　  国有企业计划亏损补贴</t>
  </si>
  <si>
    <t xml:space="preserve">  　产权转让收入</t>
  </si>
  <si>
    <t>　　  其中： 国有股减持收入</t>
  </si>
  <si>
    <t xml:space="preserve"> 　 国有资本经营收益退库</t>
  </si>
  <si>
    <t xml:space="preserve"> 5、国有资源（资产）有偿使用收入</t>
  </si>
  <si>
    <t xml:space="preserve">  　海域使用金收入</t>
  </si>
  <si>
    <t xml:space="preserve">  　场地和矿区使用费收入</t>
  </si>
  <si>
    <t xml:space="preserve">  　专项储备物资销售收入</t>
  </si>
  <si>
    <t>　  利息收入</t>
  </si>
  <si>
    <t>　  　其中：国库存款利息收入</t>
  </si>
  <si>
    <t>　  非经营性国有资产收入</t>
  </si>
  <si>
    <t>　  出租车经营权有偿出让和转让收入</t>
  </si>
  <si>
    <t xml:space="preserve">    矿产资源专项收入</t>
  </si>
  <si>
    <t>　  其他国有资源有偿使用收入</t>
  </si>
  <si>
    <t xml:space="preserve"> 6、其他收入</t>
  </si>
  <si>
    <t xml:space="preserve">    水资源费收入</t>
  </si>
  <si>
    <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教育费附加收入</t>
    </r>
  </si>
  <si>
    <r>
      <t xml:space="preserve">         </t>
    </r>
    <r>
      <rPr>
        <sz val="10"/>
        <rFont val="宋体"/>
        <family val="0"/>
      </rPr>
      <t>矿产资源补偿费收入</t>
    </r>
  </si>
  <si>
    <t xml:space="preserve">    探矿权采矿权使用费及价款收入</t>
  </si>
  <si>
    <t xml:space="preserve">    地方教育附加收入</t>
  </si>
  <si>
    <t xml:space="preserve">    育林基金收入</t>
  </si>
  <si>
    <t xml:space="preserve">    森林植被恢复费</t>
  </si>
  <si>
    <t xml:space="preserve">    水利建设专项收入</t>
  </si>
  <si>
    <t xml:space="preserve">    残疾人就业保障金收入</t>
  </si>
  <si>
    <t xml:space="preserve">    教育资金收入</t>
  </si>
  <si>
    <t xml:space="preserve">    农业水利建设资金收入</t>
  </si>
  <si>
    <t xml:space="preserve">   公安行政事业性收费收入 </t>
  </si>
  <si>
    <t xml:space="preserve">   法院行政事业性收费收入 </t>
  </si>
  <si>
    <t xml:space="preserve">   财政行政事业性收费收入 </t>
  </si>
  <si>
    <t xml:space="preserve">   人口和计划生育行政性收费收入</t>
  </si>
  <si>
    <t xml:space="preserve">   质量监督检验检疫行政事业性收费收入</t>
  </si>
  <si>
    <t xml:space="preserve">   人防办行政事业性收费收入</t>
  </si>
  <si>
    <t xml:space="preserve">   文化行政事业性收费收入 </t>
  </si>
  <si>
    <t xml:space="preserve">   教育行政事业性收费收入</t>
  </si>
  <si>
    <t xml:space="preserve">   发展与改革行政事业性收入</t>
  </si>
  <si>
    <t xml:space="preserve">   国土资源行政事业性收费收入 </t>
  </si>
  <si>
    <t xml:space="preserve">    公安罚没收入</t>
  </si>
  <si>
    <t xml:space="preserve">    检察罚没收入</t>
  </si>
  <si>
    <t xml:space="preserve">    法院罚没收入</t>
  </si>
  <si>
    <r>
      <t>附表3：三江县201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年1-6月公共财政预算支出执行情况表</t>
    </r>
  </si>
  <si>
    <t>一般公共服务支出</t>
  </si>
  <si>
    <t xml:space="preserve">  人大事务</t>
  </si>
  <si>
    <t xml:space="preserve">  政协事务</t>
  </si>
  <si>
    <t xml:space="preserve">  政府办公厅（室）及相关机构事务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</si>
  <si>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</si>
  <si>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</si>
  <si>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</si>
  <si>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</si>
  <si>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</si>
  <si>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人力资源事务</t>
  </si>
  <si>
    <t xml:space="preserve">  纪检监察事务</t>
  </si>
  <si>
    <t xml:space="preserve">  商贸事务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</si>
  <si>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</si>
  <si>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</si>
  <si>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</si>
  <si>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</si>
  <si>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</si>
  <si>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</si>
  <si>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</si>
  <si>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</si>
  <si>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党委办公厅（室）及相关机构事务</t>
  </si>
  <si>
    <t xml:space="preserve">  组织事务</t>
  </si>
  <si>
    <t xml:space="preserve">  宣传事务</t>
  </si>
  <si>
    <t xml:space="preserve">  统战事务</t>
  </si>
  <si>
    <t xml:space="preserve">  其他共产党事务支出</t>
  </si>
  <si>
    <t xml:space="preserve">  其他一般公共服务支出</t>
  </si>
  <si>
    <t>国防支出</t>
  </si>
  <si>
    <t xml:space="preserve">   国防动员</t>
  </si>
  <si>
    <t xml:space="preserve">   其他国防支出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</si>
  <si>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</si>
  <si>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</si>
  <si>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</si>
  <si>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</si>
  <si>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</si>
  <si>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</si>
  <si>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</si>
  <si>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</si>
  <si>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劳教</t>
  </si>
  <si>
    <t xml:space="preserve">  国家保密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</si>
  <si>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</si>
  <si>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</si>
  <si>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</si>
  <si>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</si>
  <si>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</si>
  <si>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</si>
  <si>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</si>
  <si>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</si>
  <si>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</si>
  <si>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  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</si>
  <si>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</si>
  <si>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</si>
  <si>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</si>
  <si>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</si>
  <si>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</si>
  <si>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</si>
  <si>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</si>
  <si>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</si>
  <si>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</si>
  <si>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</si>
  <si>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</si>
  <si>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</si>
  <si>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</si>
  <si>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</si>
  <si>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</si>
  <si>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</si>
  <si>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</si>
  <si>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新闻出版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</si>
  <si>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</si>
  <si>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</si>
  <si>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</si>
  <si>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</si>
  <si>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财政对社会保障基金的补助</t>
  </si>
  <si>
    <t xml:space="preserve">  行政事业单位离退休</t>
  </si>
  <si>
    <t xml:space="preserve">  企业关闭破产补助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</si>
  <si>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</si>
  <si>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</si>
  <si>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</si>
  <si>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</si>
  <si>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</si>
  <si>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城市居民最低生活保障</t>
  </si>
  <si>
    <t xml:space="preserve">  其他城市生活救助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</si>
  <si>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</si>
  <si>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</si>
  <si>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</si>
  <si>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</si>
  <si>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</si>
  <si>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其他生活救助</t>
  </si>
  <si>
    <t xml:space="preserve">  财政对基本养老保险基金的补助</t>
  </si>
  <si>
    <t xml:space="preserve">  财政对其他基本养老保险基金的补助</t>
  </si>
  <si>
    <t xml:space="preserve">  其他社会保障和就业支出</t>
  </si>
  <si>
    <t>医疗卫生与计划生育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</si>
  <si>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</si>
  <si>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</si>
  <si>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</si>
  <si>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</si>
  <si>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</si>
  <si>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</si>
  <si>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</si>
  <si>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</si>
  <si>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</si>
  <si>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</si>
  <si>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</si>
  <si>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</si>
  <si>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</si>
  <si>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</si>
  <si>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</si>
  <si>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</si>
  <si>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</si>
  <si>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</si>
  <si>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</si>
  <si>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</si>
  <si>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</si>
  <si>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能源节能利用</t>
  </si>
  <si>
    <t xml:space="preserve">  污染减排</t>
  </si>
  <si>
    <t xml:space="preserve">  可再生能源</t>
  </si>
  <si>
    <t xml:space="preserve">  能源管理事务</t>
  </si>
  <si>
    <t xml:space="preserve">  其他环境保护支出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</si>
  <si>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</si>
  <si>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</si>
  <si>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</si>
  <si>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</si>
  <si>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</si>
  <si>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</si>
  <si>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其他城乡社区事务支出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</si>
  <si>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</si>
  <si>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</si>
  <si>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</si>
  <si>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</si>
  <si>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</si>
  <si>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</si>
  <si>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</si>
  <si>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</si>
  <si>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</si>
  <si>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其他农林水事务支出</t>
  </si>
  <si>
    <t>交通运输支出</t>
  </si>
  <si>
    <t xml:space="preserve">  公路水路运输</t>
  </si>
  <si>
    <t xml:space="preserve">  车辆购置税支出</t>
  </si>
  <si>
    <t xml:space="preserve">  铁路运输</t>
  </si>
  <si>
    <t xml:space="preserve">  石油价格改革对交通补贴</t>
  </si>
  <si>
    <t xml:space="preserve">  其他交通运输</t>
  </si>
  <si>
    <t>资源勘探信息等事务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</si>
  <si>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</si>
  <si>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</si>
  <si>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</si>
  <si>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</si>
  <si>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</si>
  <si>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</si>
  <si>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</t>
  </si>
  <si>
    <t xml:space="preserve">  其他资源勘探信息等支出</t>
  </si>
  <si>
    <t>商业服务业等支出</t>
  </si>
  <si>
    <t xml:space="preserve">  商业流通事务</t>
  </si>
  <si>
    <t xml:space="preserve">  旅游业管理与服务</t>
  </si>
  <si>
    <t xml:space="preserve">  其他商业服务业等支出</t>
  </si>
  <si>
    <t>金融支出</t>
  </si>
  <si>
    <t xml:space="preserve">  农村金融发展支出</t>
  </si>
  <si>
    <t xml:space="preserve">  其他金融监管等事务支出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</si>
  <si>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</si>
  <si>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</si>
  <si>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</si>
  <si>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</si>
  <si>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</si>
  <si>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</si>
  <si>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</si>
  <si>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</si>
  <si>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</si>
  <si>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</si>
  <si>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</si>
  <si>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</si>
  <si>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</si>
  <si>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粮油储备</t>
  </si>
  <si>
    <t>预备费</t>
  </si>
  <si>
    <t>债务付息支出</t>
  </si>
  <si>
    <t xml:space="preserve">  地方政府债务付息支出</t>
  </si>
  <si>
    <t>债务发行费支出</t>
  </si>
  <si>
    <t xml:space="preserve">  地方政府债务发行费支出</t>
  </si>
  <si>
    <t>其他支出</t>
  </si>
  <si>
    <t>一般预算支出合计</t>
  </si>
  <si>
    <r>
      <t>附表5：三江县201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年1-6月政府性基金财政支出执行情况表</t>
    </r>
  </si>
  <si>
    <t xml:space="preserve">  小型水库移民扶助基金</t>
  </si>
  <si>
    <t xml:space="preserve">  大中型水库移民后期扶持基金支出</t>
  </si>
  <si>
    <t xml:space="preserve">  国有土地收益基金支出</t>
  </si>
  <si>
    <t xml:space="preserve">  农业土地开发资金支出</t>
  </si>
  <si>
    <t xml:space="preserve">  新增建设用地有偿使用费支出</t>
  </si>
  <si>
    <t xml:space="preserve">  污水处理费安排的支出</t>
  </si>
  <si>
    <t xml:space="preserve">  水资源补偿费支出</t>
  </si>
  <si>
    <t>　大中型水库基金支出</t>
  </si>
  <si>
    <t xml:space="preserve">  南水北调工程基金支出</t>
  </si>
  <si>
    <t xml:space="preserve">  国家重大水利工程建设基金支出</t>
  </si>
  <si>
    <t>资源勘探电力信息等支出</t>
  </si>
  <si>
    <t xml:space="preserve">  新型墙体材料专项基金支出</t>
  </si>
  <si>
    <t>　旅游发展基金支出</t>
  </si>
  <si>
    <t>　其他政府性基金及对应专项债务收入安排的支出</t>
  </si>
  <si>
    <t xml:space="preserve">  彩票公益金安排的支出</t>
  </si>
  <si>
    <t>地方政府专项债务发行费用支出</t>
  </si>
  <si>
    <t xml:space="preserve">  国有土地使用权出让金支出</t>
  </si>
  <si>
    <t>政府性基金支出合计</t>
  </si>
  <si>
    <r>
      <t>附表2：三江县201</t>
    </r>
    <r>
      <rPr>
        <b/>
        <sz val="20"/>
        <color indexed="8"/>
        <rFont val="宋体"/>
        <family val="0"/>
      </rPr>
      <t>8</t>
    </r>
    <r>
      <rPr>
        <b/>
        <sz val="20"/>
        <color indexed="8"/>
        <rFont val="宋体"/>
        <family val="0"/>
      </rPr>
      <t>年1-6月公共财政支出预算变动情况表</t>
    </r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</si>
  <si>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</si>
  <si>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</si>
  <si>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</si>
  <si>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</si>
  <si>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</si>
  <si>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</si>
  <si>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</si>
  <si>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</t>
  </si>
  <si>
    <t>节能环保</t>
  </si>
  <si>
    <t>城乡社区事物</t>
  </si>
  <si>
    <t>农林水事物</t>
  </si>
  <si>
    <t>交通运输</t>
  </si>
  <si>
    <t>资源勘探电力信息等事务</t>
  </si>
  <si>
    <t>商业服务业等事务</t>
  </si>
  <si>
    <t>金融监管等事务支出</t>
  </si>
  <si>
    <t>国土资源气象等事务</t>
  </si>
  <si>
    <t>住房保障支出</t>
  </si>
  <si>
    <t>粮油物资储备事务</t>
  </si>
  <si>
    <t>债务付息支出</t>
  </si>
  <si>
    <t>债务发行费用支出</t>
  </si>
  <si>
    <t>填报单位（盖章）：三江县财政局</t>
  </si>
  <si>
    <t>单位：万元</t>
  </si>
  <si>
    <t>科目
编码</t>
  </si>
  <si>
    <t>年初预算数</t>
  </si>
  <si>
    <t>1-6月份
支出数</t>
  </si>
  <si>
    <t>合计</t>
  </si>
  <si>
    <t>中央、自治区下达</t>
  </si>
  <si>
    <t>市本级下达</t>
  </si>
  <si>
    <t>上年结转
使用数</t>
  </si>
  <si>
    <t>动用预算稳定调节基金</t>
  </si>
  <si>
    <t>其他</t>
  </si>
  <si>
    <t>专项     转移支付</t>
  </si>
  <si>
    <t>一般性 转移支付</t>
  </si>
  <si>
    <t>专项    转移支付</t>
  </si>
  <si>
    <t>公共财政支出</t>
  </si>
  <si>
    <t>完成预算变动数%</t>
  </si>
  <si>
    <t>预算变动数</t>
  </si>
  <si>
    <t>附表6：2018年1-6月份“三公”经费预算情况表</t>
  </si>
  <si>
    <t>2018年预算安排</t>
  </si>
  <si>
    <r>
      <t>2017年1-6月份</t>
    </r>
    <r>
      <rPr>
        <sz val="10"/>
        <rFont val="宋体"/>
        <family val="0"/>
      </rPr>
      <t>支出</t>
    </r>
  </si>
  <si>
    <r>
      <t>2018年1-6月份</t>
    </r>
    <r>
      <rPr>
        <sz val="10"/>
        <rFont val="宋体"/>
        <family val="0"/>
      </rPr>
      <t>支出</t>
    </r>
  </si>
  <si>
    <t>金额单位：万元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</si>
  <si>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</si>
  <si>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</si>
  <si>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</si>
  <si>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</si>
  <si>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2018年预算数</t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</si>
  <si>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</si>
  <si>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</si>
  <si>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合计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</si>
  <si>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</si>
  <si>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</si>
  <si>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</si>
  <si>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</si>
  <si>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</si>
  <si>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</si>
  <si>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</si>
  <si>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</si>
  <si>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</si>
  <si>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</si>
  <si>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</si>
  <si>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</si>
  <si>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</si>
  <si>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</si>
  <si>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</si>
  <si>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</si>
  <si>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</si>
  <si>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——</t>
  </si>
  <si>
    <t>——</t>
  </si>
  <si>
    <t>上年结转</t>
  </si>
  <si>
    <t>国有资本经营预算调出资金</t>
  </si>
  <si>
    <t>结转下年</t>
  </si>
  <si>
    <t>收 入 总 计</t>
  </si>
  <si>
    <t>支 出 总 计</t>
  </si>
  <si>
    <t>附表8：三江县2018年1-6月份国有资本经营预算收支情况表</t>
  </si>
  <si>
    <t>2018年1-6月份数</t>
  </si>
  <si>
    <t>附表4：三江县2017年1-6月政府性基金财政收入执行情况表</t>
  </si>
  <si>
    <r>
      <t>附表</t>
    </r>
    <r>
      <rPr>
        <sz val="18"/>
        <rFont val="宋体"/>
        <family val="0"/>
      </rPr>
      <t>7</t>
    </r>
    <r>
      <rPr>
        <sz val="18"/>
        <rFont val="方正小标宋简体"/>
        <family val="0"/>
      </rPr>
      <t>：三江县</t>
    </r>
    <r>
      <rPr>
        <b/>
        <sz val="18"/>
        <rFont val="宋体"/>
        <family val="0"/>
      </rPr>
      <t>201</t>
    </r>
    <r>
      <rPr>
        <b/>
        <sz val="18"/>
        <rFont val="宋体"/>
        <family val="0"/>
      </rPr>
      <t>8</t>
    </r>
    <r>
      <rPr>
        <sz val="18"/>
        <rFont val="方正小标宋简体"/>
        <family val="0"/>
      </rPr>
      <t>年</t>
    </r>
    <r>
      <rPr>
        <sz val="18"/>
        <rFont val="宋体"/>
        <family val="0"/>
      </rPr>
      <t>1-6月份</t>
    </r>
    <r>
      <rPr>
        <sz val="18"/>
        <rFont val="方正小标宋简体"/>
        <family val="0"/>
      </rPr>
      <t xml:space="preserve">社会保险基金预算执行情况    </t>
    </r>
  </si>
  <si>
    <t>备注</t>
  </si>
  <si>
    <t>预算数</t>
  </si>
  <si>
    <t>1-6月数</t>
  </si>
  <si>
    <t xml:space="preserve">     上年结余</t>
  </si>
  <si>
    <t xml:space="preserve">     年末结余</t>
  </si>
  <si>
    <t>1、机关事业基本养老基金收入</t>
  </si>
  <si>
    <t>2、城乡居民社会养老保险基金收入</t>
  </si>
  <si>
    <t>1、机关事业基本养老基金支出</t>
  </si>
  <si>
    <t>2、城乡居民社会养老保险基金支出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</si>
</sst>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0_ "/>
    <numFmt numFmtId="178" formatCode="#,##0.00_);[Red]\(#,##0.00\)"/>
    <numFmt numFmtId="179" formatCode="#,##0.00_ "/>
    <numFmt numFmtId="180" formatCode="#,##0_);[Red]\(#,##0\)"/>
    <numFmt numFmtId="181" formatCode="0_ "/>
    <numFmt numFmtId="182" formatCode="#,##0_ "/>
    <numFmt numFmtId="183" formatCode="0_);[Red]\(0\)"/>
    <numFmt numFmtId="184" formatCode="0.000000"/>
    <numFmt numFmtId="185" formatCode="0.00000"/>
    <numFmt numFmtId="186" formatCode="0.0000"/>
    <numFmt numFmtId="187" formatCode="0.000"/>
    <numFmt numFmtId="188" formatCode="#,##0.0_ "/>
    <numFmt numFmtId="189" formatCode="0.0_ "/>
    <numFmt numFmtId="190" formatCode="0.0000000"/>
    <numFmt numFmtId="191" formatCode="#,##0.0_);[Red]\(#,##0.0\)"/>
  </numFmts>
  <fonts count="66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Arial"/>
      <family val="2"/>
    </font>
    <font>
      <sz val="10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name val="宋体"/>
      <family val="0"/>
    </font>
    <font>
      <sz val="20"/>
      <name val="方正小标宋简体"/>
      <family val="0"/>
    </font>
    <font>
      <sz val="18"/>
      <name val="方正小标宋简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黑体"/>
      <family val="0"/>
    </font>
    <font>
      <sz val="14"/>
      <name val="黑体"/>
      <family val="0"/>
    </font>
    <font>
      <b/>
      <sz val="12"/>
      <name val="黑体"/>
      <family val="0"/>
    </font>
    <font>
      <b/>
      <sz val="12"/>
      <name val="仿宋_GB2312"/>
      <family val="3"/>
    </font>
    <font>
      <b/>
      <sz val="20"/>
      <color indexed="8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b/>
      <sz val="10"/>
      <color theme="1"/>
      <name val="Calibri"/>
      <family val="0"/>
    </font>
    <font>
      <b/>
      <sz val="10"/>
      <color theme="1"/>
      <name val="Arial"/>
      <family val="2"/>
    </font>
    <font>
      <b/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0" fillId="32" borderId="9" applyNumberFormat="0" applyFont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 horizontal="left"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8" fillId="0" borderId="13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43" fontId="5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0" fontId="6" fillId="0" borderId="13" xfId="0" applyFont="1" applyBorder="1" applyAlignment="1" quotePrefix="1">
      <alignment horizontal="left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7" fillId="33" borderId="12" xfId="0" applyFont="1" applyFill="1" applyBorder="1" applyAlignment="1">
      <alignment horizontal="center"/>
    </xf>
    <xf numFmtId="180" fontId="8" fillId="0" borderId="13" xfId="0" applyNumberFormat="1" applyFont="1" applyBorder="1" applyAlignment="1">
      <alignment/>
    </xf>
    <xf numFmtId="0" fontId="8" fillId="0" borderId="13" xfId="0" applyFont="1" applyFill="1" applyBorder="1" applyAlignment="1" quotePrefix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quotePrefix="1">
      <alignment horizontal="left" vertical="center" wrapText="1"/>
    </xf>
    <xf numFmtId="49" fontId="3" fillId="0" borderId="0" xfId="0" applyNumberFormat="1" applyFont="1" applyAlignment="1">
      <alignment/>
    </xf>
    <xf numFmtId="0" fontId="11" fillId="0" borderId="14" xfId="0" applyFont="1" applyBorder="1" applyAlignment="1">
      <alignment horizontal="center"/>
    </xf>
    <xf numFmtId="176" fontId="5" fillId="0" borderId="13" xfId="5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 quotePrefix="1">
      <alignment horizontal="center" wrapText="1"/>
    </xf>
    <xf numFmtId="0" fontId="5" fillId="0" borderId="13" xfId="0" applyFont="1" applyBorder="1" applyAlignment="1" quotePrefix="1">
      <alignment horizontal="center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 quotePrefix="1">
      <alignment horizontal="left" vertical="top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top"/>
    </xf>
    <xf numFmtId="0" fontId="12" fillId="0" borderId="13" xfId="0" applyFont="1" applyFill="1" applyBorder="1" applyAlignment="1" quotePrefix="1">
      <alignment horizontal="left" vertical="center" wrapText="1"/>
    </xf>
    <xf numFmtId="177" fontId="12" fillId="0" borderId="13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/>
    </xf>
    <xf numFmtId="177" fontId="3" fillId="0" borderId="0" xfId="0" applyNumberFormat="1" applyFont="1" applyAlignment="1">
      <alignment/>
    </xf>
    <xf numFmtId="177" fontId="4" fillId="0" borderId="0" xfId="0" applyNumberFormat="1" applyFont="1" applyBorder="1" applyAlignment="1" quotePrefix="1">
      <alignment horizontal="left"/>
    </xf>
    <xf numFmtId="177" fontId="5" fillId="0" borderId="0" xfId="0" applyNumberFormat="1" applyFont="1" applyAlignment="1">
      <alignment/>
    </xf>
    <xf numFmtId="177" fontId="4" fillId="0" borderId="10" xfId="0" applyNumberFormat="1" applyFont="1" applyBorder="1" applyAlignment="1" quotePrefix="1">
      <alignment horizontal="left"/>
    </xf>
    <xf numFmtId="177" fontId="5" fillId="33" borderId="11" xfId="0" applyNumberFormat="1" applyFont="1" applyFill="1" applyBorder="1" applyAlignment="1">
      <alignment horizontal="center"/>
    </xf>
    <xf numFmtId="177" fontId="7" fillId="33" borderId="12" xfId="0" applyNumberFormat="1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82" fontId="5" fillId="0" borderId="11" xfId="0" applyNumberFormat="1" applyFont="1" applyBorder="1" applyAlignment="1">
      <alignment horizontal="center"/>
    </xf>
    <xf numFmtId="182" fontId="5" fillId="0" borderId="12" xfId="0" applyNumberFormat="1" applyFont="1" applyBorder="1" applyAlignment="1">
      <alignment horizontal="center"/>
    </xf>
    <xf numFmtId="182" fontId="5" fillId="0" borderId="13" xfId="50" applyNumberFormat="1" applyFont="1" applyBorder="1" applyAlignment="1">
      <alignment horizontal="center"/>
    </xf>
    <xf numFmtId="182" fontId="6" fillId="0" borderId="13" xfId="0" applyNumberFormat="1" applyFont="1" applyBorder="1" applyAlignment="1">
      <alignment horizontal="center"/>
    </xf>
    <xf numFmtId="182" fontId="5" fillId="0" borderId="13" xfId="0" applyNumberFormat="1" applyFont="1" applyBorder="1" applyAlignment="1" quotePrefix="1">
      <alignment horizontal="center"/>
    </xf>
    <xf numFmtId="0" fontId="8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43" fontId="5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183" fontId="18" fillId="0" borderId="13" xfId="50" applyNumberFormat="1" applyFont="1" applyBorder="1" applyAlignment="1">
      <alignment vertic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left" vertical="center"/>
    </xf>
    <xf numFmtId="183" fontId="13" fillId="0" borderId="13" xfId="50" applyNumberFormat="1" applyFont="1" applyBorder="1" applyAlignment="1">
      <alignment vertical="center"/>
    </xf>
    <xf numFmtId="0" fontId="18" fillId="0" borderId="12" xfId="0" applyFont="1" applyFill="1" applyBorder="1" applyAlignment="1">
      <alignment horizontal="left" vertical="center"/>
    </xf>
    <xf numFmtId="183" fontId="13" fillId="0" borderId="13" xfId="50" applyNumberFormat="1" applyFont="1" applyBorder="1" applyAlignment="1">
      <alignment horizontal="right" vertical="center"/>
    </xf>
    <xf numFmtId="182" fontId="18" fillId="0" borderId="13" xfId="0" applyNumberFormat="1" applyFont="1" applyBorder="1" applyAlignment="1">
      <alignment horizontal="center" vertical="center"/>
    </xf>
    <xf numFmtId="43" fontId="0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2" fontId="5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/>
    </xf>
    <xf numFmtId="182" fontId="19" fillId="0" borderId="15" xfId="0" applyNumberFormat="1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wrapText="1"/>
    </xf>
    <xf numFmtId="181" fontId="62" fillId="0" borderId="0" xfId="0" applyNumberFormat="1" applyFont="1" applyAlignment="1">
      <alignment/>
    </xf>
    <xf numFmtId="0" fontId="62" fillId="0" borderId="0" xfId="0" applyFont="1" applyAlignment="1">
      <alignment/>
    </xf>
    <xf numFmtId="1" fontId="0" fillId="0" borderId="13" xfId="0" applyNumberFormat="1" applyBorder="1" applyAlignment="1">
      <alignment/>
    </xf>
    <xf numFmtId="43" fontId="8" fillId="0" borderId="14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 quotePrefix="1">
      <alignment horizontal="left"/>
    </xf>
    <xf numFmtId="43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horizontal="left"/>
    </xf>
    <xf numFmtId="0" fontId="5" fillId="0" borderId="13" xfId="0" applyFont="1" applyBorder="1" applyAlignment="1" quotePrefix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0" fontId="8" fillId="0" borderId="13" xfId="0" applyFont="1" applyBorder="1" applyAlignment="1" quotePrefix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9" fontId="5" fillId="0" borderId="13" xfId="33" applyFont="1" applyBorder="1" applyAlignment="1">
      <alignment horizontal="left"/>
    </xf>
    <xf numFmtId="9" fontId="1" fillId="0" borderId="13" xfId="33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 quotePrefix="1">
      <alignment horizontal="left" vertical="center" wrapText="1"/>
    </xf>
    <xf numFmtId="0" fontId="8" fillId="0" borderId="13" xfId="0" applyFont="1" applyBorder="1" applyAlignment="1" quotePrefix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0" fillId="0" borderId="13" xfId="0" applyFont="1" applyFill="1" applyBorder="1" applyAlignment="1" quotePrefix="1">
      <alignment horizontal="left" vertical="center"/>
    </xf>
    <xf numFmtId="43" fontId="8" fillId="0" borderId="13" xfId="50" applyNumberFormat="1" applyFont="1" applyBorder="1" applyAlignment="1">
      <alignment/>
    </xf>
    <xf numFmtId="43" fontId="8" fillId="0" borderId="13" xfId="0" applyNumberFormat="1" applyFont="1" applyBorder="1" applyAlignment="1">
      <alignment/>
    </xf>
    <xf numFmtId="0" fontId="21" fillId="0" borderId="13" xfId="0" applyFont="1" applyFill="1" applyBorder="1" applyAlignment="1" quotePrefix="1">
      <alignment horizontal="left" vertical="top" wrapText="1"/>
    </xf>
    <xf numFmtId="43" fontId="5" fillId="0" borderId="13" xfId="0" applyNumberFormat="1" applyFont="1" applyBorder="1" applyAlignment="1">
      <alignment/>
    </xf>
    <xf numFmtId="0" fontId="21" fillId="0" borderId="13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center"/>
    </xf>
    <xf numFmtId="0" fontId="13" fillId="0" borderId="13" xfId="40" applyFont="1" applyBorder="1" applyAlignment="1">
      <alignment vertical="center"/>
      <protection/>
    </xf>
    <xf numFmtId="0" fontId="20" fillId="0" borderId="13" xfId="0" applyFont="1" applyFill="1" applyBorder="1" applyAlignment="1" quotePrefix="1">
      <alignment horizontal="left" vertical="top" wrapText="1"/>
    </xf>
    <xf numFmtId="43" fontId="8" fillId="0" borderId="11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21" fillId="0" borderId="13" xfId="0" applyFont="1" applyFill="1" applyBorder="1" applyAlignment="1">
      <alignment horizontal="left" vertical="center" wrapText="1"/>
    </xf>
    <xf numFmtId="43" fontId="8" fillId="0" borderId="14" xfId="0" applyNumberFormat="1" applyFont="1" applyBorder="1" applyAlignment="1">
      <alignment/>
    </xf>
    <xf numFmtId="0" fontId="21" fillId="0" borderId="13" xfId="0" applyFont="1" applyFill="1" applyBorder="1" applyAlignment="1" quotePrefix="1">
      <alignment horizontal="left" vertical="center" wrapText="1"/>
    </xf>
    <xf numFmtId="0" fontId="21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0" fillId="0" borderId="13" xfId="0" applyBorder="1" applyAlignment="1">
      <alignment/>
    </xf>
    <xf numFmtId="178" fontId="8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81" fontId="8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 vertical="center"/>
    </xf>
    <xf numFmtId="2" fontId="0" fillId="0" borderId="13" xfId="0" applyNumberFormat="1" applyFont="1" applyFill="1" applyBorder="1" applyAlignment="1">
      <alignment/>
    </xf>
    <xf numFmtId="0" fontId="63" fillId="0" borderId="13" xfId="0" applyFont="1" applyBorder="1" applyAlignment="1">
      <alignment vertical="center"/>
    </xf>
    <xf numFmtId="181" fontId="8" fillId="0" borderId="13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/>
    </xf>
    <xf numFmtId="177" fontId="8" fillId="0" borderId="13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177" fontId="2" fillId="0" borderId="0" xfId="0" applyNumberFormat="1" applyFont="1" applyBorder="1" applyAlignment="1" quotePrefix="1">
      <alignment horizontal="center"/>
    </xf>
    <xf numFmtId="177" fontId="2" fillId="0" borderId="0" xfId="0" applyNumberFormat="1" applyFont="1" applyBorder="1" applyAlignment="1" quotePrefix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4" xfId="0" applyNumberFormat="1" applyFont="1" applyBorder="1" applyAlignment="1">
      <alignment horizontal="center"/>
    </xf>
    <xf numFmtId="177" fontId="5" fillId="0" borderId="11" xfId="0" applyNumberFormat="1" applyFont="1" applyBorder="1" applyAlignment="1" quotePrefix="1">
      <alignment horizontal="center"/>
    </xf>
    <xf numFmtId="177" fontId="5" fillId="0" borderId="14" xfId="0" applyNumberFormat="1" applyFont="1" applyBorder="1" applyAlignment="1" quotePrefix="1">
      <alignment horizontal="center"/>
    </xf>
    <xf numFmtId="177" fontId="5" fillId="0" borderId="11" xfId="0" applyNumberFormat="1" applyFont="1" applyBorder="1" applyAlignment="1">
      <alignment horizontal="center"/>
    </xf>
    <xf numFmtId="177" fontId="5" fillId="0" borderId="14" xfId="0" applyNumberFormat="1" applyFont="1" applyBorder="1" applyAlignment="1">
      <alignment horizontal="center"/>
    </xf>
    <xf numFmtId="0" fontId="8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NumberFormat="1" applyFont="1" applyFill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81" fontId="8" fillId="0" borderId="11" xfId="0" applyNumberFormat="1" applyFont="1" applyFill="1" applyBorder="1" applyAlignment="1" applyProtection="1">
      <alignment horizontal="center" vertical="center" wrapText="1"/>
      <protection/>
    </xf>
    <xf numFmtId="181" fontId="8" fillId="0" borderId="12" xfId="0" applyNumberFormat="1" applyFont="1" applyFill="1" applyBorder="1" applyAlignment="1" applyProtection="1">
      <alignment horizontal="center" vertical="center" wrapText="1"/>
      <protection/>
    </xf>
    <xf numFmtId="181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left" wrapText="1"/>
    </xf>
    <xf numFmtId="0" fontId="0" fillId="0" borderId="10" xfId="0" applyFont="1" applyFill="1" applyBorder="1" applyAlignment="1">
      <alignment horizontal="left" wrapText="1"/>
    </xf>
    <xf numFmtId="181" fontId="0" fillId="0" borderId="10" xfId="0" applyNumberFormat="1" applyFont="1" applyFill="1" applyBorder="1" applyAlignment="1">
      <alignment horizontal="left" wrapText="1"/>
    </xf>
    <xf numFmtId="31" fontId="10" fillId="0" borderId="0" xfId="0" applyNumberFormat="1" applyFont="1" applyBorder="1" applyAlignment="1" quotePrefix="1">
      <alignment horizontal="center"/>
    </xf>
    <xf numFmtId="31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9" fontId="5" fillId="0" borderId="11" xfId="0" applyNumberFormat="1" applyFont="1" applyBorder="1" applyAlignment="1" quotePrefix="1">
      <alignment horizontal="center"/>
    </xf>
    <xf numFmtId="179" fontId="5" fillId="0" borderId="14" xfId="0" applyNumberFormat="1" applyFont="1" applyBorder="1" applyAlignment="1" quotePrefix="1">
      <alignment horizontal="center"/>
    </xf>
    <xf numFmtId="31" fontId="10" fillId="0" borderId="0" xfId="0" applyNumberFormat="1" applyFont="1" applyBorder="1" applyAlignment="1" quotePrefix="1">
      <alignment horizontal="center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 quotePrefix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5" fillId="0" borderId="0" xfId="0" applyFont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4" fillId="0" borderId="0" xfId="0" applyFont="1" applyAlignment="1" quotePrefix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showZeros="0" zoomScalePageLayoutView="0" workbookViewId="0" topLeftCell="A1">
      <selection activeCell="L19" sqref="L19"/>
    </sheetView>
  </sheetViews>
  <sheetFormatPr defaultColWidth="9.00390625" defaultRowHeight="14.25"/>
  <cols>
    <col min="1" max="1" width="27.00390625" style="37" customWidth="1"/>
    <col min="2" max="2" width="10.125" style="47" customWidth="1"/>
    <col min="3" max="3" width="10.375" style="47" customWidth="1"/>
    <col min="4" max="4" width="12.50390625" style="47" customWidth="1"/>
    <col min="5" max="5" width="12.875" style="37" customWidth="1"/>
    <col min="6" max="6" width="12.625" style="47" customWidth="1"/>
    <col min="7" max="7" width="10.125" style="37" customWidth="1"/>
    <col min="8" max="16384" width="9.00390625" style="37" customWidth="1"/>
  </cols>
  <sheetData>
    <row r="1" spans="1:7" ht="22.5">
      <c r="A1" s="169" t="s">
        <v>110</v>
      </c>
      <c r="B1" s="170"/>
      <c r="C1" s="170"/>
      <c r="D1" s="170"/>
      <c r="E1" s="170"/>
      <c r="F1" s="170"/>
      <c r="G1" s="170"/>
    </row>
    <row r="2" spans="1:3" ht="12.75">
      <c r="A2" s="38"/>
      <c r="B2" s="45"/>
      <c r="C2" s="46"/>
    </row>
    <row r="3" spans="1:7" ht="12.75">
      <c r="A3" s="40" t="s">
        <v>0</v>
      </c>
      <c r="B3" s="93"/>
      <c r="C3" s="46"/>
      <c r="G3" s="92" t="s">
        <v>64</v>
      </c>
    </row>
    <row r="4" spans="1:7" ht="14.25" customHeight="1">
      <c r="A4" s="41"/>
      <c r="B4" s="48"/>
      <c r="C4" s="171" t="s">
        <v>51</v>
      </c>
      <c r="D4" s="171" t="s">
        <v>52</v>
      </c>
      <c r="E4" s="173" t="s">
        <v>53</v>
      </c>
      <c r="F4" s="171" t="s">
        <v>54</v>
      </c>
      <c r="G4" s="175" t="s">
        <v>50</v>
      </c>
    </row>
    <row r="5" spans="1:7" ht="15.75" customHeight="1">
      <c r="A5" s="42" t="s">
        <v>55</v>
      </c>
      <c r="B5" s="49" t="s">
        <v>56</v>
      </c>
      <c r="C5" s="172"/>
      <c r="D5" s="172"/>
      <c r="E5" s="174"/>
      <c r="F5" s="172"/>
      <c r="G5" s="176"/>
    </row>
    <row r="6" spans="1:7" s="43" customFormat="1" ht="25.5" customHeight="1">
      <c r="A6" s="101" t="s">
        <v>111</v>
      </c>
      <c r="B6" s="98">
        <v>21453</v>
      </c>
      <c r="C6" s="98">
        <v>1319</v>
      </c>
      <c r="D6" s="98">
        <v>11770</v>
      </c>
      <c r="E6" s="99">
        <f>SUM(D6/B6)*100</f>
        <v>54.864121568079064</v>
      </c>
      <c r="F6" s="98">
        <v>9995</v>
      </c>
      <c r="G6" s="100">
        <f aca="true" t="shared" si="0" ref="G6:G84">IF(F6=0," ",(D6-F6)/F6*100)</f>
        <v>17.75887943971986</v>
      </c>
    </row>
    <row r="7" spans="1:7" ht="19.5" customHeight="1">
      <c r="A7" s="101" t="s">
        <v>112</v>
      </c>
      <c r="B7" s="98">
        <v>16193</v>
      </c>
      <c r="C7" s="98">
        <v>1144</v>
      </c>
      <c r="D7" s="98">
        <v>7990</v>
      </c>
      <c r="E7" s="102">
        <f>SUM(D7/B7)*100</f>
        <v>49.3423084048663</v>
      </c>
      <c r="F7" s="98">
        <v>6992</v>
      </c>
      <c r="G7" s="103">
        <f t="shared" si="0"/>
        <v>14.27345537757437</v>
      </c>
    </row>
    <row r="8" spans="1:7" ht="19.5" customHeight="1">
      <c r="A8" s="10" t="s">
        <v>113</v>
      </c>
      <c r="B8" s="98">
        <v>6077</v>
      </c>
      <c r="C8" s="98">
        <v>481</v>
      </c>
      <c r="D8" s="98">
        <v>3132</v>
      </c>
      <c r="E8" s="104">
        <f>SUM(D8/B8)*100</f>
        <v>51.53858811913773</v>
      </c>
      <c r="F8" s="98">
        <v>2624</v>
      </c>
      <c r="G8" s="105">
        <f t="shared" si="0"/>
        <v>19.359756097560975</v>
      </c>
    </row>
    <row r="9" spans="1:7" ht="19.5" customHeight="1">
      <c r="A9" s="106" t="s">
        <v>114</v>
      </c>
      <c r="B9" s="98">
        <v>0</v>
      </c>
      <c r="C9" s="98">
        <v>0</v>
      </c>
      <c r="D9" s="98">
        <v>4</v>
      </c>
      <c r="E9" s="104"/>
      <c r="F9" s="98">
        <v>2</v>
      </c>
      <c r="G9" s="105">
        <f t="shared" si="0"/>
        <v>100</v>
      </c>
    </row>
    <row r="10" spans="1:7" ht="19.5" customHeight="1" hidden="1">
      <c r="A10" s="10" t="s">
        <v>115</v>
      </c>
      <c r="B10" s="98">
        <v>1710</v>
      </c>
      <c r="C10" s="98">
        <v>81</v>
      </c>
      <c r="D10" s="98">
        <v>1080</v>
      </c>
      <c r="E10" s="104">
        <f>SUM(D10/B10)*100</f>
        <v>63.1578947368421</v>
      </c>
      <c r="F10" s="98">
        <v>643</v>
      </c>
      <c r="G10" s="105">
        <f t="shared" si="0"/>
        <v>67.96267496111975</v>
      </c>
    </row>
    <row r="11" spans="1:7" ht="19.5" customHeight="1">
      <c r="A11" s="10" t="s">
        <v>116</v>
      </c>
      <c r="B11" s="98">
        <v>0</v>
      </c>
      <c r="C11" s="98">
        <v>0</v>
      </c>
      <c r="D11" s="98">
        <v>0</v>
      </c>
      <c r="E11" s="104"/>
      <c r="F11" s="98">
        <v>0</v>
      </c>
      <c r="G11" s="105" t="str">
        <f t="shared" si="0"/>
        <v> </v>
      </c>
    </row>
    <row r="12" spans="1:7" ht="19.5" customHeight="1">
      <c r="A12" s="10" t="s">
        <v>117</v>
      </c>
      <c r="B12" s="98">
        <v>588</v>
      </c>
      <c r="C12" s="98">
        <v>67</v>
      </c>
      <c r="D12" s="98">
        <v>347</v>
      </c>
      <c r="E12" s="104">
        <f>SUM(D12/B12)*100</f>
        <v>59.013605442176875</v>
      </c>
      <c r="F12" s="98">
        <v>255</v>
      </c>
      <c r="G12" s="105">
        <f t="shared" si="0"/>
        <v>36.07843137254902</v>
      </c>
    </row>
    <row r="13" spans="1:7" ht="19.5" customHeight="1" hidden="1">
      <c r="A13" s="106" t="s">
        <v>118</v>
      </c>
      <c r="B13" s="98">
        <v>90</v>
      </c>
      <c r="C13" s="98">
        <v>6</v>
      </c>
      <c r="D13" s="98">
        <v>31</v>
      </c>
      <c r="E13" s="104">
        <f>SUM(D13/B13)*100</f>
        <v>34.44444444444444</v>
      </c>
      <c r="F13" s="98">
        <v>29</v>
      </c>
      <c r="G13" s="105">
        <f t="shared" si="0"/>
        <v>6.896551724137931</v>
      </c>
    </row>
    <row r="14" spans="1:7" ht="19.5" customHeight="1">
      <c r="A14" s="107" t="s">
        <v>119</v>
      </c>
      <c r="B14" s="98">
        <v>0</v>
      </c>
      <c r="C14" s="98">
        <v>0</v>
      </c>
      <c r="D14" s="98">
        <v>0</v>
      </c>
      <c r="E14" s="104"/>
      <c r="F14" s="98">
        <v>0</v>
      </c>
      <c r="G14" s="105" t="str">
        <f t="shared" si="0"/>
        <v> </v>
      </c>
    </row>
    <row r="15" spans="1:7" ht="19.5" customHeight="1">
      <c r="A15" s="10" t="s">
        <v>120</v>
      </c>
      <c r="B15" s="98">
        <v>765</v>
      </c>
      <c r="C15" s="98">
        <v>55</v>
      </c>
      <c r="D15" s="98">
        <v>473</v>
      </c>
      <c r="E15" s="104">
        <f aca="true" t="shared" si="1" ref="E15:E20">SUM(D15/B15)*100</f>
        <v>61.830065359477125</v>
      </c>
      <c r="F15" s="98">
        <v>312</v>
      </c>
      <c r="G15" s="105">
        <f t="shared" si="0"/>
        <v>51.60256410256411</v>
      </c>
    </row>
    <row r="16" spans="1:7" ht="19.5" customHeight="1">
      <c r="A16" s="106" t="s">
        <v>121</v>
      </c>
      <c r="B16" s="98">
        <v>313</v>
      </c>
      <c r="C16" s="98">
        <v>4</v>
      </c>
      <c r="D16" s="98">
        <v>362</v>
      </c>
      <c r="E16" s="104">
        <f t="shared" si="1"/>
        <v>115.6549520766773</v>
      </c>
      <c r="F16" s="98">
        <v>141</v>
      </c>
      <c r="G16" s="105">
        <f t="shared" si="0"/>
        <v>156.73758865248226</v>
      </c>
    </row>
    <row r="17" spans="1:7" ht="19.5" customHeight="1">
      <c r="A17" s="10" t="s">
        <v>122</v>
      </c>
      <c r="B17" s="98">
        <v>250</v>
      </c>
      <c r="C17" s="98">
        <v>16</v>
      </c>
      <c r="D17" s="98">
        <v>140</v>
      </c>
      <c r="E17" s="104">
        <f t="shared" si="1"/>
        <v>56.00000000000001</v>
      </c>
      <c r="F17" s="98">
        <v>85</v>
      </c>
      <c r="G17" s="105">
        <f t="shared" si="0"/>
        <v>64.70588235294117</v>
      </c>
    </row>
    <row r="18" spans="1:7" ht="15">
      <c r="A18" s="10" t="s">
        <v>123</v>
      </c>
      <c r="B18" s="98">
        <v>200</v>
      </c>
      <c r="C18" s="98">
        <v>0</v>
      </c>
      <c r="D18" s="98">
        <v>57</v>
      </c>
      <c r="E18" s="104">
        <f t="shared" si="1"/>
        <v>28.499999999999996</v>
      </c>
      <c r="F18" s="98">
        <v>72</v>
      </c>
      <c r="G18" s="105">
        <f t="shared" si="0"/>
        <v>-20.833333333333336</v>
      </c>
    </row>
    <row r="19" spans="1:7" ht="19.5" customHeight="1">
      <c r="A19" s="10" t="s">
        <v>124</v>
      </c>
      <c r="B19" s="98">
        <v>2350</v>
      </c>
      <c r="C19" s="98">
        <v>165</v>
      </c>
      <c r="D19" s="98">
        <v>1037</v>
      </c>
      <c r="E19" s="104">
        <f t="shared" si="1"/>
        <v>44.12765957446808</v>
      </c>
      <c r="F19" s="98">
        <v>714</v>
      </c>
      <c r="G19" s="105">
        <f t="shared" si="0"/>
        <v>45.23809523809524</v>
      </c>
    </row>
    <row r="20" spans="1:7" ht="19.5" customHeight="1">
      <c r="A20" s="10" t="s">
        <v>125</v>
      </c>
      <c r="B20" s="98">
        <v>400</v>
      </c>
      <c r="C20" s="98">
        <v>34</v>
      </c>
      <c r="D20" s="98">
        <v>211</v>
      </c>
      <c r="E20" s="104">
        <f t="shared" si="1"/>
        <v>52.75</v>
      </c>
      <c r="F20" s="98">
        <v>182</v>
      </c>
      <c r="G20" s="105">
        <f t="shared" si="0"/>
        <v>15.934065934065933</v>
      </c>
    </row>
    <row r="21" spans="1:7" ht="19.5" customHeight="1">
      <c r="A21" s="13" t="s">
        <v>126</v>
      </c>
      <c r="B21" s="98">
        <v>500</v>
      </c>
      <c r="C21" s="98">
        <v>0</v>
      </c>
      <c r="D21" s="98">
        <v>0</v>
      </c>
      <c r="E21" s="104"/>
      <c r="F21" s="98">
        <v>795</v>
      </c>
      <c r="G21" s="105">
        <f t="shared" si="0"/>
        <v>-100</v>
      </c>
    </row>
    <row r="22" spans="1:7" ht="19.5" customHeight="1" hidden="1">
      <c r="A22" s="13" t="s">
        <v>127</v>
      </c>
      <c r="B22" s="98">
        <v>2950</v>
      </c>
      <c r="C22" s="98">
        <v>235</v>
      </c>
      <c r="D22" s="98">
        <v>1114</v>
      </c>
      <c r="E22" s="104">
        <f>SUM(D22/B22)*100</f>
        <v>37.762711864406775</v>
      </c>
      <c r="F22" s="98">
        <v>1138</v>
      </c>
      <c r="G22" s="105">
        <f t="shared" si="0"/>
        <v>-2.10896309314587</v>
      </c>
    </row>
    <row r="23" spans="1:7" ht="19.5" customHeight="1" hidden="1">
      <c r="A23" s="108" t="s">
        <v>128</v>
      </c>
      <c r="B23" s="98">
        <v>0</v>
      </c>
      <c r="C23" s="98">
        <v>0</v>
      </c>
      <c r="D23" s="98">
        <v>0</v>
      </c>
      <c r="E23" s="104"/>
      <c r="F23" s="98">
        <v>0</v>
      </c>
      <c r="G23" s="105" t="str">
        <f t="shared" si="0"/>
        <v> </v>
      </c>
    </row>
    <row r="24" spans="1:7" s="43" customFormat="1" ht="19.5" customHeight="1">
      <c r="A24" s="109" t="s">
        <v>129</v>
      </c>
      <c r="B24" s="98">
        <v>0</v>
      </c>
      <c r="C24" s="98">
        <v>0</v>
      </c>
      <c r="D24" s="98">
        <v>1</v>
      </c>
      <c r="E24" s="104"/>
      <c r="F24" s="98">
        <v>0</v>
      </c>
      <c r="G24" s="105"/>
    </row>
    <row r="25" spans="1:7" s="43" customFormat="1" ht="19.5" customHeight="1">
      <c r="A25" s="108" t="s">
        <v>130</v>
      </c>
      <c r="B25" s="98">
        <v>0</v>
      </c>
      <c r="C25" s="98">
        <v>0</v>
      </c>
      <c r="D25" s="98">
        <v>0</v>
      </c>
      <c r="E25" s="104"/>
      <c r="F25" s="98">
        <v>0</v>
      </c>
      <c r="G25" s="105" t="str">
        <f t="shared" si="0"/>
        <v> </v>
      </c>
    </row>
    <row r="26" spans="1:7" ht="19.5" customHeight="1">
      <c r="A26" s="110" t="s">
        <v>131</v>
      </c>
      <c r="B26" s="98">
        <v>5260</v>
      </c>
      <c r="C26" s="98">
        <v>175</v>
      </c>
      <c r="D26" s="98">
        <v>3781</v>
      </c>
      <c r="E26" s="102">
        <f>SUM(D26/B26)*100</f>
        <v>71.88212927756655</v>
      </c>
      <c r="F26" s="98">
        <v>3003</v>
      </c>
      <c r="G26" s="103">
        <f t="shared" si="0"/>
        <v>25.907425907425907</v>
      </c>
    </row>
    <row r="27" spans="1:7" ht="19.5" customHeight="1">
      <c r="A27" s="101" t="s">
        <v>132</v>
      </c>
      <c r="B27" s="98">
        <v>1260</v>
      </c>
      <c r="C27" s="98">
        <v>145</v>
      </c>
      <c r="D27" s="98">
        <v>696</v>
      </c>
      <c r="E27" s="102">
        <f>SUM(D27/B27)*100</f>
        <v>55.23809523809524</v>
      </c>
      <c r="F27" s="98">
        <v>481</v>
      </c>
      <c r="G27" s="103">
        <f t="shared" si="0"/>
        <v>44.6985446985447</v>
      </c>
    </row>
    <row r="28" spans="1:7" ht="19.5" customHeight="1">
      <c r="A28" s="13" t="s">
        <v>133</v>
      </c>
      <c r="B28" s="98">
        <v>0</v>
      </c>
      <c r="C28" s="98">
        <v>0</v>
      </c>
      <c r="D28" s="98">
        <v>0</v>
      </c>
      <c r="E28" s="104"/>
      <c r="F28" s="98">
        <v>0</v>
      </c>
      <c r="G28" s="105" t="str">
        <f t="shared" si="0"/>
        <v> </v>
      </c>
    </row>
    <row r="29" spans="1:7" ht="19.5" customHeight="1">
      <c r="A29" s="107" t="s">
        <v>174</v>
      </c>
      <c r="B29" s="98">
        <v>0</v>
      </c>
      <c r="C29" s="98">
        <v>0</v>
      </c>
      <c r="D29" s="98">
        <v>0</v>
      </c>
      <c r="E29" s="104"/>
      <c r="F29" s="98">
        <v>0</v>
      </c>
      <c r="G29" s="105" t="str">
        <f t="shared" si="0"/>
        <v> </v>
      </c>
    </row>
    <row r="30" spans="1:7" ht="19.5" customHeight="1">
      <c r="A30" s="107" t="s">
        <v>175</v>
      </c>
      <c r="B30" s="98">
        <v>0</v>
      </c>
      <c r="C30" s="98">
        <v>38</v>
      </c>
      <c r="D30" s="98">
        <v>298</v>
      </c>
      <c r="E30" s="104"/>
      <c r="F30" s="98">
        <v>209</v>
      </c>
      <c r="G30" s="105">
        <f t="shared" si="0"/>
        <v>42.58373205741627</v>
      </c>
    </row>
    <row r="31" spans="1:7" ht="19.5" customHeight="1">
      <c r="A31" s="13" t="s">
        <v>176</v>
      </c>
      <c r="B31" s="98">
        <v>0</v>
      </c>
      <c r="C31" s="98">
        <v>0</v>
      </c>
      <c r="D31" s="98">
        <v>0</v>
      </c>
      <c r="E31" s="104"/>
      <c r="F31" s="98">
        <v>0</v>
      </c>
      <c r="G31" s="105" t="str">
        <f t="shared" si="0"/>
        <v> </v>
      </c>
    </row>
    <row r="32" spans="1:7" ht="19.5" customHeight="1">
      <c r="A32" s="108" t="s">
        <v>177</v>
      </c>
      <c r="B32" s="98">
        <v>0</v>
      </c>
      <c r="C32" s="98">
        <v>0</v>
      </c>
      <c r="D32" s="98">
        <v>0</v>
      </c>
      <c r="E32" s="104"/>
      <c r="F32" s="98">
        <v>0</v>
      </c>
      <c r="G32" s="105" t="str">
        <f t="shared" si="0"/>
        <v> </v>
      </c>
    </row>
    <row r="33" spans="1:7" ht="19.5" customHeight="1">
      <c r="A33" s="111" t="s">
        <v>178</v>
      </c>
      <c r="B33" s="98">
        <v>0</v>
      </c>
      <c r="C33" s="98">
        <v>26</v>
      </c>
      <c r="D33" s="98">
        <v>199</v>
      </c>
      <c r="E33" s="104"/>
      <c r="F33" s="98">
        <v>139</v>
      </c>
      <c r="G33" s="105">
        <f t="shared" si="0"/>
        <v>43.16546762589928</v>
      </c>
    </row>
    <row r="34" spans="1:7" ht="19.5" customHeight="1">
      <c r="A34" s="111" t="s">
        <v>179</v>
      </c>
      <c r="B34" s="98">
        <v>0</v>
      </c>
      <c r="C34" s="98">
        <v>0</v>
      </c>
      <c r="D34" s="98">
        <v>0</v>
      </c>
      <c r="E34" s="104"/>
      <c r="F34" s="98">
        <v>0</v>
      </c>
      <c r="G34" s="105" t="str">
        <f t="shared" si="0"/>
        <v> </v>
      </c>
    </row>
    <row r="35" spans="1:7" ht="19.5" customHeight="1">
      <c r="A35" s="111" t="s">
        <v>180</v>
      </c>
      <c r="B35" s="98">
        <v>0</v>
      </c>
      <c r="C35" s="98">
        <v>0</v>
      </c>
      <c r="D35" s="98">
        <v>0</v>
      </c>
      <c r="E35" s="104"/>
      <c r="F35" s="98">
        <v>0</v>
      </c>
      <c r="G35" s="105"/>
    </row>
    <row r="36" spans="1:7" ht="19.5" customHeight="1">
      <c r="A36" s="111" t="s">
        <v>181</v>
      </c>
      <c r="B36" s="98">
        <v>0</v>
      </c>
      <c r="C36" s="98">
        <v>8</v>
      </c>
      <c r="D36" s="98">
        <v>64</v>
      </c>
      <c r="E36" s="104"/>
      <c r="F36" s="98">
        <v>65</v>
      </c>
      <c r="G36" s="105"/>
    </row>
    <row r="37" spans="1:7" ht="19.5" customHeight="1">
      <c r="A37" s="111" t="s">
        <v>182</v>
      </c>
      <c r="B37" s="98">
        <v>0</v>
      </c>
      <c r="C37" s="98">
        <v>73</v>
      </c>
      <c r="D37" s="98">
        <v>136</v>
      </c>
      <c r="E37" s="104"/>
      <c r="F37" s="98">
        <v>60</v>
      </c>
      <c r="G37" s="105"/>
    </row>
    <row r="38" spans="1:7" s="43" customFormat="1" ht="19.5" customHeight="1">
      <c r="A38" s="111" t="s">
        <v>183</v>
      </c>
      <c r="B38" s="98">
        <v>0</v>
      </c>
      <c r="C38" s="98">
        <v>0</v>
      </c>
      <c r="D38" s="98">
        <v>0</v>
      </c>
      <c r="E38" s="104"/>
      <c r="F38" s="98">
        <v>4</v>
      </c>
      <c r="G38" s="105"/>
    </row>
    <row r="39" spans="1:7" ht="19.5" customHeight="1">
      <c r="A39" s="111" t="s">
        <v>184</v>
      </c>
      <c r="B39" s="98">
        <v>0</v>
      </c>
      <c r="C39" s="98">
        <v>0</v>
      </c>
      <c r="D39" s="98">
        <v>0</v>
      </c>
      <c r="E39" s="104"/>
      <c r="F39" s="98">
        <v>4</v>
      </c>
      <c r="G39" s="105"/>
    </row>
    <row r="40" spans="1:7" ht="19.5" customHeight="1">
      <c r="A40" s="101" t="s">
        <v>135</v>
      </c>
      <c r="B40" s="98">
        <v>2100</v>
      </c>
      <c r="C40" s="98">
        <v>2</v>
      </c>
      <c r="D40" s="98">
        <v>1296</v>
      </c>
      <c r="E40" s="102">
        <f>SUM(D40/B40)*100</f>
        <v>61.71428571428571</v>
      </c>
      <c r="F40" s="98">
        <v>1327</v>
      </c>
      <c r="G40" s="103">
        <f t="shared" si="0"/>
        <v>-2.3360964581763377</v>
      </c>
    </row>
    <row r="41" spans="1:7" ht="19.5" customHeight="1">
      <c r="A41" s="112" t="s">
        <v>185</v>
      </c>
      <c r="B41" s="98">
        <v>0</v>
      </c>
      <c r="C41" s="98">
        <v>2</v>
      </c>
      <c r="D41" s="98">
        <v>157</v>
      </c>
      <c r="E41" s="104"/>
      <c r="F41" s="98">
        <v>190</v>
      </c>
      <c r="G41" s="105">
        <f t="shared" si="0"/>
        <v>-17.36842105263158</v>
      </c>
    </row>
    <row r="42" spans="1:7" ht="19.5" customHeight="1">
      <c r="A42" s="112" t="s">
        <v>186</v>
      </c>
      <c r="B42" s="98">
        <v>0</v>
      </c>
      <c r="C42" s="98">
        <v>0</v>
      </c>
      <c r="D42" s="98">
        <v>38</v>
      </c>
      <c r="E42" s="104"/>
      <c r="F42" s="98">
        <v>0</v>
      </c>
      <c r="G42" s="105" t="str">
        <f t="shared" si="0"/>
        <v> </v>
      </c>
    </row>
    <row r="43" spans="1:7" ht="19.5" customHeight="1">
      <c r="A43" s="112" t="s">
        <v>136</v>
      </c>
      <c r="B43" s="98">
        <v>0</v>
      </c>
      <c r="C43" s="98">
        <v>0</v>
      </c>
      <c r="D43" s="98">
        <v>0</v>
      </c>
      <c r="E43" s="104"/>
      <c r="F43" s="98">
        <v>3</v>
      </c>
      <c r="G43" s="105">
        <f t="shared" si="0"/>
        <v>-100</v>
      </c>
    </row>
    <row r="44" spans="1:7" ht="19.5" customHeight="1">
      <c r="A44" s="112" t="s">
        <v>187</v>
      </c>
      <c r="B44" s="98">
        <v>0</v>
      </c>
      <c r="C44" s="98">
        <v>0</v>
      </c>
      <c r="D44" s="98">
        <v>13</v>
      </c>
      <c r="E44" s="104"/>
      <c r="F44" s="98">
        <v>37</v>
      </c>
      <c r="G44" s="105">
        <f t="shared" si="0"/>
        <v>-64.86486486486487</v>
      </c>
    </row>
    <row r="45" spans="1:7" ht="19.5" customHeight="1">
      <c r="A45" s="112" t="s">
        <v>188</v>
      </c>
      <c r="B45" s="98">
        <v>0</v>
      </c>
      <c r="C45" s="98">
        <v>0</v>
      </c>
      <c r="D45" s="98">
        <v>44</v>
      </c>
      <c r="E45" s="104"/>
      <c r="F45" s="98">
        <v>133</v>
      </c>
      <c r="G45" s="105">
        <f t="shared" si="0"/>
        <v>-66.9172932330827</v>
      </c>
    </row>
    <row r="46" spans="1:7" ht="19.5" customHeight="1">
      <c r="A46" s="112" t="s">
        <v>189</v>
      </c>
      <c r="B46" s="98">
        <v>0</v>
      </c>
      <c r="C46" s="98">
        <v>0</v>
      </c>
      <c r="D46" s="98">
        <v>0</v>
      </c>
      <c r="E46" s="104"/>
      <c r="F46" s="98">
        <v>9</v>
      </c>
      <c r="G46" s="105"/>
    </row>
    <row r="47" spans="1:7" ht="19.5" customHeight="1">
      <c r="A47" s="112" t="s">
        <v>190</v>
      </c>
      <c r="B47" s="98">
        <v>0</v>
      </c>
      <c r="C47" s="98">
        <v>0</v>
      </c>
      <c r="D47" s="98">
        <v>193</v>
      </c>
      <c r="E47" s="104"/>
      <c r="F47" s="98">
        <v>256</v>
      </c>
      <c r="G47" s="105"/>
    </row>
    <row r="48" spans="1:7" ht="19.5" customHeight="1">
      <c r="A48" s="112" t="s">
        <v>191</v>
      </c>
      <c r="B48" s="98">
        <v>0</v>
      </c>
      <c r="C48" s="98">
        <v>0</v>
      </c>
      <c r="D48" s="98">
        <v>0</v>
      </c>
      <c r="E48" s="104"/>
      <c r="F48" s="98">
        <v>0</v>
      </c>
      <c r="G48" s="105" t="str">
        <f t="shared" si="0"/>
        <v> </v>
      </c>
    </row>
    <row r="49" spans="1:7" ht="19.5" customHeight="1">
      <c r="A49" s="112" t="s">
        <v>192</v>
      </c>
      <c r="B49" s="98">
        <v>0</v>
      </c>
      <c r="C49" s="98">
        <v>0</v>
      </c>
      <c r="D49" s="98">
        <v>65</v>
      </c>
      <c r="E49" s="104"/>
      <c r="F49" s="98">
        <v>94</v>
      </c>
      <c r="G49" s="105">
        <f t="shared" si="0"/>
        <v>-30.851063829787233</v>
      </c>
    </row>
    <row r="50" spans="1:7" ht="19.5" customHeight="1">
      <c r="A50" s="112" t="s">
        <v>193</v>
      </c>
      <c r="B50" s="98">
        <v>0</v>
      </c>
      <c r="C50" s="98">
        <v>0</v>
      </c>
      <c r="D50" s="98">
        <v>0</v>
      </c>
      <c r="E50" s="104"/>
      <c r="F50" s="98">
        <v>0</v>
      </c>
      <c r="G50" s="105" t="str">
        <f t="shared" si="0"/>
        <v> </v>
      </c>
    </row>
    <row r="51" spans="1:7" ht="19.5" customHeight="1">
      <c r="A51" s="112" t="s">
        <v>194</v>
      </c>
      <c r="B51" s="98">
        <v>0</v>
      </c>
      <c r="C51" s="98">
        <v>0</v>
      </c>
      <c r="D51" s="98">
        <v>44</v>
      </c>
      <c r="E51" s="104"/>
      <c r="F51" s="98">
        <v>19</v>
      </c>
      <c r="G51" s="105">
        <f t="shared" si="0"/>
        <v>131.57894736842107</v>
      </c>
    </row>
    <row r="52" spans="1:7" ht="19.5" customHeight="1">
      <c r="A52" s="112" t="s">
        <v>137</v>
      </c>
      <c r="B52" s="98">
        <v>0</v>
      </c>
      <c r="C52" s="98">
        <v>0</v>
      </c>
      <c r="D52" s="98">
        <v>719</v>
      </c>
      <c r="E52" s="104"/>
      <c r="F52" s="98">
        <v>484</v>
      </c>
      <c r="G52" s="105">
        <f t="shared" si="0"/>
        <v>48.553719008264466</v>
      </c>
    </row>
    <row r="53" spans="1:7" ht="19.5" customHeight="1">
      <c r="A53" s="112" t="s">
        <v>138</v>
      </c>
      <c r="B53" s="98">
        <v>0</v>
      </c>
      <c r="C53" s="98">
        <v>0</v>
      </c>
      <c r="D53" s="98">
        <v>0</v>
      </c>
      <c r="E53" s="104"/>
      <c r="F53" s="98">
        <v>0</v>
      </c>
      <c r="G53" s="105"/>
    </row>
    <row r="54" spans="1:7" ht="19.5" customHeight="1">
      <c r="A54" s="112" t="s">
        <v>139</v>
      </c>
      <c r="B54" s="98">
        <v>0</v>
      </c>
      <c r="C54" s="98">
        <v>0</v>
      </c>
      <c r="D54" s="98">
        <v>0</v>
      </c>
      <c r="E54" s="104"/>
      <c r="F54" s="98">
        <v>0</v>
      </c>
      <c r="G54" s="105" t="str">
        <f t="shared" si="0"/>
        <v> </v>
      </c>
    </row>
    <row r="55" spans="1:7" ht="19.5" customHeight="1">
      <c r="A55" s="112" t="s">
        <v>140</v>
      </c>
      <c r="B55" s="98">
        <v>0</v>
      </c>
      <c r="C55" s="98">
        <v>0</v>
      </c>
      <c r="D55" s="98">
        <v>8</v>
      </c>
      <c r="E55" s="104"/>
      <c r="F55" s="98">
        <v>5</v>
      </c>
      <c r="G55" s="105">
        <f t="shared" si="0"/>
        <v>60</v>
      </c>
    </row>
    <row r="56" spans="1:7" ht="19.5" customHeight="1">
      <c r="A56" s="112" t="s">
        <v>141</v>
      </c>
      <c r="B56" s="98">
        <v>0</v>
      </c>
      <c r="C56" s="98">
        <v>0</v>
      </c>
      <c r="D56" s="98">
        <v>0</v>
      </c>
      <c r="E56" s="104"/>
      <c r="F56" s="98">
        <v>0</v>
      </c>
      <c r="G56" s="105" t="str">
        <f t="shared" si="0"/>
        <v> </v>
      </c>
    </row>
    <row r="57" spans="1:7" ht="19.5" customHeight="1">
      <c r="A57" s="112" t="s">
        <v>142</v>
      </c>
      <c r="B57" s="98">
        <v>0</v>
      </c>
      <c r="C57" s="98">
        <v>0</v>
      </c>
      <c r="D57" s="98">
        <v>3</v>
      </c>
      <c r="E57" s="104"/>
      <c r="F57" s="98">
        <v>30</v>
      </c>
      <c r="G57" s="105">
        <f t="shared" si="0"/>
        <v>-90</v>
      </c>
    </row>
    <row r="58" spans="1:7" ht="19.5" customHeight="1">
      <c r="A58" s="112" t="s">
        <v>143</v>
      </c>
      <c r="B58" s="98">
        <v>0</v>
      </c>
      <c r="C58" s="98">
        <v>0</v>
      </c>
      <c r="D58" s="98">
        <v>11</v>
      </c>
      <c r="E58" s="104"/>
      <c r="F58" s="98">
        <v>46</v>
      </c>
      <c r="G58" s="105">
        <f t="shared" si="0"/>
        <v>-76.08695652173914</v>
      </c>
    </row>
    <row r="59" spans="1:7" s="43" customFormat="1" ht="19.5" customHeight="1">
      <c r="A59" s="112" t="s">
        <v>144</v>
      </c>
      <c r="B59" s="98">
        <v>0</v>
      </c>
      <c r="C59" s="98">
        <v>0</v>
      </c>
      <c r="D59" s="98">
        <v>0</v>
      </c>
      <c r="E59" s="104"/>
      <c r="F59" s="98">
        <v>2</v>
      </c>
      <c r="G59" s="105">
        <f t="shared" si="0"/>
        <v>-100</v>
      </c>
    </row>
    <row r="60" spans="1:7" ht="19.5" customHeight="1">
      <c r="A60" s="113" t="s">
        <v>145</v>
      </c>
      <c r="B60" s="98">
        <v>0</v>
      </c>
      <c r="C60" s="98">
        <v>0</v>
      </c>
      <c r="D60" s="98">
        <v>0</v>
      </c>
      <c r="E60" s="104"/>
      <c r="F60" s="98">
        <v>2</v>
      </c>
      <c r="G60" s="105">
        <f>IF(F60=0," ",(D60-F60)/F60*100)</f>
        <v>-100</v>
      </c>
    </row>
    <row r="61" spans="1:7" ht="19.5" customHeight="1">
      <c r="A61" s="113" t="s">
        <v>146</v>
      </c>
      <c r="B61" s="98">
        <v>0</v>
      </c>
      <c r="C61" s="98">
        <v>0</v>
      </c>
      <c r="D61" s="98">
        <v>1</v>
      </c>
      <c r="E61" s="104"/>
      <c r="F61" s="98">
        <v>18</v>
      </c>
      <c r="G61" s="105"/>
    </row>
    <row r="62" spans="1:7" ht="19.5" customHeight="1">
      <c r="A62" s="101" t="s">
        <v>147</v>
      </c>
      <c r="B62" s="98">
        <v>950</v>
      </c>
      <c r="C62" s="98">
        <v>14</v>
      </c>
      <c r="D62" s="98">
        <v>844</v>
      </c>
      <c r="E62" s="102">
        <f>SUM(D62/B62)*100</f>
        <v>88.8421052631579</v>
      </c>
      <c r="F62" s="98">
        <v>606</v>
      </c>
      <c r="G62" s="103">
        <f t="shared" si="0"/>
        <v>39.273927392739274</v>
      </c>
    </row>
    <row r="63" spans="1:7" ht="19.5" customHeight="1">
      <c r="A63" s="107" t="s">
        <v>195</v>
      </c>
      <c r="B63" s="98">
        <v>0</v>
      </c>
      <c r="C63" s="98">
        <v>10</v>
      </c>
      <c r="D63" s="98">
        <v>476</v>
      </c>
      <c r="E63" s="104"/>
      <c r="F63" s="98">
        <v>407</v>
      </c>
      <c r="G63" s="105">
        <f t="shared" si="0"/>
        <v>16.953316953316953</v>
      </c>
    </row>
    <row r="64" spans="1:7" ht="19.5" customHeight="1">
      <c r="A64" s="107" t="s">
        <v>196</v>
      </c>
      <c r="B64" s="98">
        <v>0</v>
      </c>
      <c r="C64" s="98">
        <v>0</v>
      </c>
      <c r="D64" s="98">
        <v>33</v>
      </c>
      <c r="E64" s="104"/>
      <c r="F64" s="98">
        <v>0</v>
      </c>
      <c r="G64" s="105" t="str">
        <f t="shared" si="0"/>
        <v> </v>
      </c>
    </row>
    <row r="65" spans="1:7" ht="19.5" customHeight="1">
      <c r="A65" s="107" t="s">
        <v>197</v>
      </c>
      <c r="B65" s="98">
        <v>0</v>
      </c>
      <c r="C65" s="98">
        <v>0</v>
      </c>
      <c r="D65" s="98">
        <v>22</v>
      </c>
      <c r="E65" s="104"/>
      <c r="F65" s="98">
        <v>29</v>
      </c>
      <c r="G65" s="105">
        <f t="shared" si="0"/>
        <v>-24.137931034482758</v>
      </c>
    </row>
    <row r="66" spans="1:7" ht="19.5" customHeight="1">
      <c r="A66" s="114" t="s">
        <v>148</v>
      </c>
      <c r="B66" s="98">
        <v>0</v>
      </c>
      <c r="C66" s="98">
        <v>0</v>
      </c>
      <c r="D66" s="98">
        <v>7</v>
      </c>
      <c r="E66" s="104"/>
      <c r="F66" s="98">
        <v>18</v>
      </c>
      <c r="G66" s="105"/>
    </row>
    <row r="67" spans="1:7" ht="19.5" customHeight="1">
      <c r="A67" s="114" t="s">
        <v>149</v>
      </c>
      <c r="B67" s="98">
        <v>0</v>
      </c>
      <c r="C67" s="98">
        <v>0</v>
      </c>
      <c r="D67" s="98">
        <v>0</v>
      </c>
      <c r="E67" s="104"/>
      <c r="F67" s="98">
        <v>0</v>
      </c>
      <c r="G67" s="105"/>
    </row>
    <row r="68" spans="1:7" ht="19.5" customHeight="1">
      <c r="A68" s="107" t="s">
        <v>150</v>
      </c>
      <c r="B68" s="98">
        <v>0</v>
      </c>
      <c r="C68" s="98">
        <v>3</v>
      </c>
      <c r="D68" s="98">
        <v>5</v>
      </c>
      <c r="E68" s="104"/>
      <c r="F68" s="98">
        <v>0</v>
      </c>
      <c r="G68" s="105" t="str">
        <f t="shared" si="0"/>
        <v> </v>
      </c>
    </row>
    <row r="69" spans="1:7" ht="19.5" customHeight="1">
      <c r="A69" s="114" t="s">
        <v>151</v>
      </c>
      <c r="B69" s="98">
        <v>0</v>
      </c>
      <c r="C69" s="98">
        <v>0</v>
      </c>
      <c r="D69" s="98">
        <v>22</v>
      </c>
      <c r="E69" s="104"/>
      <c r="F69" s="98">
        <v>3</v>
      </c>
      <c r="G69" s="105">
        <f t="shared" si="0"/>
        <v>633.3333333333333</v>
      </c>
    </row>
    <row r="70" spans="1:7" ht="19.5" customHeight="1">
      <c r="A70" s="107" t="s">
        <v>152</v>
      </c>
      <c r="B70" s="98">
        <v>0</v>
      </c>
      <c r="C70" s="98">
        <v>0</v>
      </c>
      <c r="D70" s="98">
        <v>0</v>
      </c>
      <c r="E70" s="104"/>
      <c r="F70" s="98">
        <v>0</v>
      </c>
      <c r="G70" s="105" t="str">
        <f t="shared" si="0"/>
        <v> </v>
      </c>
    </row>
    <row r="71" spans="1:7" ht="19.5" customHeight="1">
      <c r="A71" s="107" t="s">
        <v>153</v>
      </c>
      <c r="B71" s="98">
        <v>0</v>
      </c>
      <c r="C71" s="98">
        <v>0</v>
      </c>
      <c r="D71" s="98">
        <v>26</v>
      </c>
      <c r="E71" s="104"/>
      <c r="F71" s="98">
        <v>16</v>
      </c>
      <c r="G71" s="105">
        <f t="shared" si="0"/>
        <v>62.5</v>
      </c>
    </row>
    <row r="72" spans="1:7" s="43" customFormat="1" ht="19.5" customHeight="1">
      <c r="A72" s="107" t="s">
        <v>154</v>
      </c>
      <c r="B72" s="98">
        <v>0</v>
      </c>
      <c r="C72" s="98">
        <v>0</v>
      </c>
      <c r="D72" s="98">
        <v>0</v>
      </c>
      <c r="E72" s="104"/>
      <c r="F72" s="98">
        <v>0</v>
      </c>
      <c r="G72" s="105" t="str">
        <f t="shared" si="0"/>
        <v> </v>
      </c>
    </row>
    <row r="73" spans="1:7" ht="19.5" customHeight="1">
      <c r="A73" s="114" t="s">
        <v>155</v>
      </c>
      <c r="B73" s="98">
        <v>0</v>
      </c>
      <c r="C73" s="98">
        <v>0</v>
      </c>
      <c r="D73" s="98">
        <v>0</v>
      </c>
      <c r="E73" s="104"/>
      <c r="F73" s="98">
        <v>1</v>
      </c>
      <c r="G73" s="105"/>
    </row>
    <row r="74" spans="1:7" ht="19.5" customHeight="1">
      <c r="A74" s="107" t="s">
        <v>156</v>
      </c>
      <c r="B74" s="98">
        <v>0</v>
      </c>
      <c r="C74" s="98">
        <v>0</v>
      </c>
      <c r="D74" s="98">
        <v>253</v>
      </c>
      <c r="E74" s="104"/>
      <c r="F74" s="98">
        <v>133</v>
      </c>
      <c r="G74" s="105">
        <f t="shared" si="0"/>
        <v>90.22556390977444</v>
      </c>
    </row>
    <row r="75" spans="1:7" ht="19.5" customHeight="1">
      <c r="A75" s="110" t="s">
        <v>157</v>
      </c>
      <c r="B75" s="98">
        <v>0</v>
      </c>
      <c r="C75" s="98">
        <v>0</v>
      </c>
      <c r="D75" s="98">
        <v>55</v>
      </c>
      <c r="E75" s="102"/>
      <c r="F75" s="98">
        <v>0</v>
      </c>
      <c r="G75" s="103" t="str">
        <f t="shared" si="0"/>
        <v> </v>
      </c>
    </row>
    <row r="76" spans="1:7" ht="19.5" customHeight="1">
      <c r="A76" s="115" t="s">
        <v>158</v>
      </c>
      <c r="B76" s="98">
        <v>0</v>
      </c>
      <c r="C76" s="98">
        <v>0</v>
      </c>
      <c r="D76" s="98">
        <v>0</v>
      </c>
      <c r="E76" s="104"/>
      <c r="F76" s="98">
        <v>0</v>
      </c>
      <c r="G76" s="105" t="str">
        <f t="shared" si="0"/>
        <v> </v>
      </c>
    </row>
    <row r="77" spans="1:7" ht="19.5" customHeight="1">
      <c r="A77" s="115" t="s">
        <v>159</v>
      </c>
      <c r="B77" s="98">
        <v>0</v>
      </c>
      <c r="C77" s="98">
        <v>0</v>
      </c>
      <c r="D77" s="98">
        <v>0</v>
      </c>
      <c r="E77" s="104"/>
      <c r="F77" s="98">
        <v>0</v>
      </c>
      <c r="G77" s="105" t="str">
        <f t="shared" si="0"/>
        <v> </v>
      </c>
    </row>
    <row r="78" spans="1:7" s="43" customFormat="1" ht="19.5" customHeight="1">
      <c r="A78" s="115" t="s">
        <v>160</v>
      </c>
      <c r="B78" s="98">
        <v>0</v>
      </c>
      <c r="C78" s="98">
        <v>0</v>
      </c>
      <c r="D78" s="98">
        <v>55</v>
      </c>
      <c r="E78" s="104"/>
      <c r="F78" s="98">
        <v>0</v>
      </c>
      <c r="G78" s="105" t="str">
        <f t="shared" si="0"/>
        <v> </v>
      </c>
    </row>
    <row r="79" spans="1:7" ht="19.5" customHeight="1">
      <c r="A79" s="115" t="s">
        <v>161</v>
      </c>
      <c r="B79" s="98">
        <v>0</v>
      </c>
      <c r="C79" s="98">
        <v>0</v>
      </c>
      <c r="D79" s="98">
        <v>0</v>
      </c>
      <c r="E79" s="104"/>
      <c r="F79" s="98">
        <v>0</v>
      </c>
      <c r="G79" s="105" t="str">
        <f t="shared" si="0"/>
        <v> </v>
      </c>
    </row>
    <row r="80" spans="1:7" ht="19.5" customHeight="1" hidden="1">
      <c r="A80" s="115" t="s">
        <v>162</v>
      </c>
      <c r="B80" s="98">
        <v>0</v>
      </c>
      <c r="C80" s="98">
        <v>0</v>
      </c>
      <c r="D80" s="98">
        <v>0</v>
      </c>
      <c r="E80" s="104"/>
      <c r="F80" s="98">
        <v>0</v>
      </c>
      <c r="G80" s="105" t="str">
        <f t="shared" si="0"/>
        <v> </v>
      </c>
    </row>
    <row r="81" spans="1:7" ht="19.5" customHeight="1" hidden="1">
      <c r="A81" s="116" t="s">
        <v>163</v>
      </c>
      <c r="B81" s="98">
        <v>900</v>
      </c>
      <c r="C81" s="98">
        <v>15</v>
      </c>
      <c r="D81" s="98">
        <v>867</v>
      </c>
      <c r="E81" s="102"/>
      <c r="F81" s="98">
        <v>584</v>
      </c>
      <c r="G81" s="103">
        <f t="shared" si="0"/>
        <v>48.45890410958904</v>
      </c>
    </row>
    <row r="82" spans="1:7" ht="19.5" customHeight="1" hidden="1">
      <c r="A82" s="115" t="s">
        <v>164</v>
      </c>
      <c r="B82" s="98">
        <v>0</v>
      </c>
      <c r="C82" s="98">
        <v>0</v>
      </c>
      <c r="D82" s="98">
        <v>0</v>
      </c>
      <c r="E82" s="104"/>
      <c r="F82" s="98">
        <v>0</v>
      </c>
      <c r="G82" s="105" t="str">
        <f t="shared" si="0"/>
        <v> </v>
      </c>
    </row>
    <row r="83" spans="1:7" ht="19.5" customHeight="1">
      <c r="A83" s="115" t="s">
        <v>165</v>
      </c>
      <c r="B83" s="98">
        <v>0</v>
      </c>
      <c r="C83" s="98">
        <v>0</v>
      </c>
      <c r="D83" s="98">
        <v>0</v>
      </c>
      <c r="E83" s="104"/>
      <c r="F83" s="98">
        <v>0</v>
      </c>
      <c r="G83" s="105" t="str">
        <f t="shared" si="0"/>
        <v> </v>
      </c>
    </row>
    <row r="84" spans="1:7" ht="19.5" customHeight="1">
      <c r="A84" s="115" t="s">
        <v>166</v>
      </c>
      <c r="B84" s="98">
        <v>0</v>
      </c>
      <c r="C84" s="98">
        <v>0</v>
      </c>
      <c r="D84" s="98">
        <v>0</v>
      </c>
      <c r="E84" s="104"/>
      <c r="F84" s="98">
        <v>0</v>
      </c>
      <c r="G84" s="105" t="str">
        <f t="shared" si="0"/>
        <v> </v>
      </c>
    </row>
    <row r="85" spans="1:7" ht="19.5" customHeight="1">
      <c r="A85" s="115" t="s">
        <v>167</v>
      </c>
      <c r="B85" s="98">
        <v>0</v>
      </c>
      <c r="C85" s="98">
        <v>15</v>
      </c>
      <c r="D85" s="98">
        <v>293</v>
      </c>
      <c r="E85" s="104"/>
      <c r="F85" s="98">
        <v>167</v>
      </c>
      <c r="G85" s="105">
        <f aca="true" t="shared" si="2" ref="G85:G92">IF(F85=0," ",(D85-F85)/F85*100)</f>
        <v>75.44910179640718</v>
      </c>
    </row>
    <row r="86" spans="1:7" ht="19.5" customHeight="1">
      <c r="A86" s="115" t="s">
        <v>168</v>
      </c>
      <c r="B86" s="98">
        <v>0</v>
      </c>
      <c r="C86" s="98">
        <v>15</v>
      </c>
      <c r="D86" s="98">
        <v>27</v>
      </c>
      <c r="E86" s="104"/>
      <c r="F86" s="98">
        <v>38</v>
      </c>
      <c r="G86" s="105">
        <f t="shared" si="2"/>
        <v>-28.947368421052634</v>
      </c>
    </row>
    <row r="87" spans="1:7" ht="19.5" customHeight="1">
      <c r="A87" s="115" t="s">
        <v>169</v>
      </c>
      <c r="B87" s="98">
        <v>0</v>
      </c>
      <c r="C87" s="98">
        <v>0</v>
      </c>
      <c r="D87" s="98">
        <v>528</v>
      </c>
      <c r="E87" s="104"/>
      <c r="F87" s="98">
        <v>386</v>
      </c>
      <c r="G87" s="105">
        <f t="shared" si="2"/>
        <v>36.787564766839374</v>
      </c>
    </row>
    <row r="88" spans="1:7" ht="19.5" customHeight="1">
      <c r="A88" s="115" t="s">
        <v>170</v>
      </c>
      <c r="B88" s="98">
        <v>0</v>
      </c>
      <c r="C88" s="98">
        <v>0</v>
      </c>
      <c r="D88" s="98">
        <v>0</v>
      </c>
      <c r="E88" s="104"/>
      <c r="F88" s="98">
        <v>0</v>
      </c>
      <c r="G88" s="105" t="str">
        <f t="shared" si="2"/>
        <v> </v>
      </c>
    </row>
    <row r="89" spans="1:7" s="43" customFormat="1" ht="19.5" customHeight="1">
      <c r="A89" s="117" t="s">
        <v>171</v>
      </c>
      <c r="B89" s="98">
        <v>0</v>
      </c>
      <c r="C89" s="98">
        <v>0</v>
      </c>
      <c r="D89" s="98">
        <v>0</v>
      </c>
      <c r="E89" s="104"/>
      <c r="F89" s="98">
        <v>24</v>
      </c>
      <c r="G89" s="105"/>
    </row>
    <row r="90" spans="1:7" ht="15">
      <c r="A90" s="117" t="s">
        <v>134</v>
      </c>
      <c r="B90" s="98">
        <v>0</v>
      </c>
      <c r="C90" s="98">
        <v>0</v>
      </c>
      <c r="D90" s="98">
        <v>46</v>
      </c>
      <c r="E90" s="104"/>
      <c r="F90" s="98">
        <v>8</v>
      </c>
      <c r="G90" s="105"/>
    </row>
    <row r="91" spans="1:7" ht="15">
      <c r="A91" s="115" t="s">
        <v>172</v>
      </c>
      <c r="B91" s="98">
        <v>0</v>
      </c>
      <c r="C91" s="98">
        <v>0</v>
      </c>
      <c r="D91" s="98">
        <v>0</v>
      </c>
      <c r="E91" s="104"/>
      <c r="F91" s="98">
        <v>0</v>
      </c>
      <c r="G91" s="105" t="str">
        <f t="shared" si="2"/>
        <v> </v>
      </c>
    </row>
    <row r="92" spans="1:7" ht="15">
      <c r="A92" s="101" t="s">
        <v>173</v>
      </c>
      <c r="B92" s="98">
        <v>50</v>
      </c>
      <c r="C92" s="98">
        <v>0</v>
      </c>
      <c r="D92" s="98">
        <v>23</v>
      </c>
      <c r="E92" s="104">
        <f>SUM(D92/B92)*100</f>
        <v>46</v>
      </c>
      <c r="F92" s="98">
        <v>4</v>
      </c>
      <c r="G92" s="103">
        <f t="shared" si="2"/>
        <v>475</v>
      </c>
    </row>
    <row r="93" spans="1:3" ht="12.75">
      <c r="A93" s="39"/>
      <c r="B93" s="46"/>
      <c r="C93" s="46"/>
    </row>
    <row r="94" spans="1:3" ht="12.75">
      <c r="A94" s="39"/>
      <c r="B94" s="46"/>
      <c r="C94" s="46"/>
    </row>
    <row r="95" spans="1:3" ht="12.75">
      <c r="A95" s="39"/>
      <c r="B95" s="46"/>
      <c r="C95" s="46"/>
    </row>
    <row r="96" spans="1:3" ht="12.75">
      <c r="A96" s="39"/>
      <c r="B96" s="46"/>
      <c r="C96" s="46"/>
    </row>
    <row r="97" spans="1:3" ht="12.75">
      <c r="A97" s="39"/>
      <c r="B97" s="46"/>
      <c r="C97" s="46"/>
    </row>
    <row r="98" spans="1:3" ht="12.75">
      <c r="A98" s="39"/>
      <c r="B98" s="46"/>
      <c r="C98" s="46"/>
    </row>
    <row r="99" spans="1:3" ht="12.75">
      <c r="A99" s="39"/>
      <c r="B99" s="46"/>
      <c r="C99" s="46"/>
    </row>
    <row r="100" spans="1:3" ht="12.75">
      <c r="A100" s="39"/>
      <c r="B100" s="46"/>
      <c r="C100" s="46"/>
    </row>
    <row r="101" spans="1:3" ht="12.75">
      <c r="A101" s="39"/>
      <c r="B101" s="46"/>
      <c r="C101" s="46"/>
    </row>
    <row r="102" spans="1:3" ht="12.75">
      <c r="A102" s="39"/>
      <c r="B102" s="46"/>
      <c r="C102" s="46"/>
    </row>
    <row r="103" spans="1:3" ht="12.75">
      <c r="A103" s="39"/>
      <c r="B103" s="46"/>
      <c r="C103" s="46"/>
    </row>
    <row r="104" spans="1:3" ht="12.75">
      <c r="A104" s="39"/>
      <c r="B104" s="46"/>
      <c r="C104" s="46"/>
    </row>
    <row r="105" spans="1:3" ht="12.75">
      <c r="A105" s="39"/>
      <c r="B105" s="46"/>
      <c r="C105" s="46"/>
    </row>
    <row r="106" spans="1:3" ht="12.75">
      <c r="A106" s="39"/>
      <c r="B106" s="46"/>
      <c r="C106" s="46"/>
    </row>
    <row r="107" spans="1:3" ht="12.75">
      <c r="A107" s="39"/>
      <c r="B107" s="46"/>
      <c r="C107" s="46"/>
    </row>
    <row r="108" spans="1:3" ht="12.75">
      <c r="A108" s="39"/>
      <c r="B108" s="46"/>
      <c r="C108" s="46"/>
    </row>
    <row r="109" spans="1:3" ht="12.75">
      <c r="A109" s="39"/>
      <c r="B109" s="46"/>
      <c r="C109" s="46"/>
    </row>
    <row r="110" spans="1:3" ht="12.75">
      <c r="A110" s="39"/>
      <c r="B110" s="46"/>
      <c r="C110" s="46"/>
    </row>
    <row r="111" spans="1:3" ht="12.75">
      <c r="A111" s="39"/>
      <c r="B111" s="46"/>
      <c r="C111" s="46"/>
    </row>
    <row r="112" spans="1:3" ht="12.75">
      <c r="A112" s="39"/>
      <c r="B112" s="46"/>
      <c r="C112" s="46"/>
    </row>
    <row r="113" spans="1:3" ht="12.75">
      <c r="A113" s="39"/>
      <c r="B113" s="46"/>
      <c r="C113" s="46"/>
    </row>
    <row r="114" spans="1:3" ht="12.75">
      <c r="A114" s="39"/>
      <c r="B114" s="46"/>
      <c r="C114" s="46"/>
    </row>
    <row r="115" spans="1:3" ht="12.75">
      <c r="A115" s="39"/>
      <c r="B115" s="46"/>
      <c r="C115" s="46"/>
    </row>
    <row r="116" spans="1:3" ht="12.75">
      <c r="A116" s="39"/>
      <c r="B116" s="46"/>
      <c r="C116" s="46"/>
    </row>
    <row r="117" spans="1:3" ht="12.75">
      <c r="A117" s="39"/>
      <c r="B117" s="46"/>
      <c r="C117" s="46"/>
    </row>
    <row r="118" spans="1:3" ht="12.75">
      <c r="A118" s="39"/>
      <c r="B118" s="46"/>
      <c r="C118" s="46"/>
    </row>
    <row r="119" spans="1:3" ht="12.75">
      <c r="A119" s="39"/>
      <c r="B119" s="46"/>
      <c r="C119" s="46"/>
    </row>
    <row r="120" spans="1:3" ht="12.75">
      <c r="A120" s="39"/>
      <c r="B120" s="46"/>
      <c r="C120" s="46"/>
    </row>
    <row r="121" spans="1:3" ht="12.75">
      <c r="A121" s="39"/>
      <c r="B121" s="46"/>
      <c r="C121" s="46"/>
    </row>
    <row r="122" spans="1:3" ht="12.75">
      <c r="A122" s="39"/>
      <c r="B122" s="46"/>
      <c r="C122" s="46"/>
    </row>
    <row r="123" spans="1:3" ht="12.75">
      <c r="A123" s="39"/>
      <c r="B123" s="46"/>
      <c r="C123" s="46"/>
    </row>
    <row r="124" spans="1:3" ht="12.75">
      <c r="A124" s="39"/>
      <c r="B124" s="46"/>
      <c r="C124" s="46"/>
    </row>
    <row r="125" spans="1:3" ht="12.75">
      <c r="A125" s="39"/>
      <c r="B125" s="46"/>
      <c r="C125" s="46"/>
    </row>
    <row r="126" spans="1:3" ht="12.75">
      <c r="A126" s="39"/>
      <c r="B126" s="46"/>
      <c r="C126" s="46"/>
    </row>
    <row r="127" spans="1:3" ht="12.75">
      <c r="A127" s="39"/>
      <c r="B127" s="46"/>
      <c r="C127" s="46"/>
    </row>
    <row r="128" spans="1:3" ht="12.75">
      <c r="A128" s="39"/>
      <c r="B128" s="46"/>
      <c r="C128" s="46"/>
    </row>
    <row r="129" spans="1:3" ht="12.75">
      <c r="A129" s="39"/>
      <c r="B129" s="46"/>
      <c r="C129" s="46"/>
    </row>
    <row r="130" spans="1:3" ht="12.75">
      <c r="A130" s="39"/>
      <c r="B130" s="46"/>
      <c r="C130" s="46"/>
    </row>
    <row r="131" spans="1:3" ht="12.75">
      <c r="A131" s="39"/>
      <c r="B131" s="46"/>
      <c r="C131" s="46"/>
    </row>
    <row r="132" spans="1:3" ht="12.75">
      <c r="A132" s="39"/>
      <c r="B132" s="46"/>
      <c r="C132" s="46"/>
    </row>
    <row r="133" spans="1:3" ht="12.75">
      <c r="A133" s="39"/>
      <c r="B133" s="46"/>
      <c r="C133" s="46"/>
    </row>
    <row r="134" spans="1:3" ht="12.75">
      <c r="A134" s="39"/>
      <c r="B134" s="46"/>
      <c r="C134" s="46"/>
    </row>
    <row r="135" spans="1:3" ht="12.75">
      <c r="A135" s="39"/>
      <c r="B135" s="46"/>
      <c r="C135" s="46"/>
    </row>
    <row r="136" spans="1:3" ht="12.75">
      <c r="A136" s="39"/>
      <c r="B136" s="46"/>
      <c r="C136" s="46"/>
    </row>
    <row r="137" spans="1:3" ht="12.75">
      <c r="A137" s="39"/>
      <c r="B137" s="46"/>
      <c r="C137" s="46"/>
    </row>
    <row r="138" spans="1:3" ht="12.75">
      <c r="A138" s="39"/>
      <c r="B138" s="46"/>
      <c r="C138" s="46"/>
    </row>
    <row r="139" spans="1:3" ht="12.75">
      <c r="A139" s="39"/>
      <c r="B139" s="46"/>
      <c r="C139" s="46"/>
    </row>
    <row r="140" spans="1:3" ht="12.75">
      <c r="A140" s="39"/>
      <c r="B140" s="46"/>
      <c r="C140" s="46"/>
    </row>
    <row r="141" spans="1:3" ht="12.75">
      <c r="A141" s="39"/>
      <c r="B141" s="46"/>
      <c r="C141" s="46"/>
    </row>
    <row r="142" spans="1:3" ht="12.75">
      <c r="A142" s="39"/>
      <c r="B142" s="46"/>
      <c r="C142" s="46"/>
    </row>
    <row r="143" spans="1:3" ht="12.75">
      <c r="A143" s="39"/>
      <c r="B143" s="46"/>
      <c r="C143" s="46"/>
    </row>
    <row r="144" spans="1:3" ht="12.75">
      <c r="A144" s="39"/>
      <c r="B144" s="46"/>
      <c r="C144" s="46"/>
    </row>
    <row r="145" spans="1:3" ht="12.75">
      <c r="A145" s="39"/>
      <c r="B145" s="46"/>
      <c r="C145" s="46"/>
    </row>
    <row r="146" spans="1:3" ht="12.75">
      <c r="A146" s="39"/>
      <c r="B146" s="46"/>
      <c r="C146" s="46"/>
    </row>
    <row r="147" spans="1:3" ht="12.75">
      <c r="A147" s="39"/>
      <c r="B147" s="46"/>
      <c r="C147" s="46"/>
    </row>
    <row r="148" spans="1:3" ht="12.75">
      <c r="A148" s="39"/>
      <c r="B148" s="46"/>
      <c r="C148" s="46"/>
    </row>
    <row r="149" spans="1:3" ht="12.75">
      <c r="A149" s="39"/>
      <c r="B149" s="46"/>
      <c r="C149" s="46"/>
    </row>
    <row r="150" spans="1:3" ht="12.75">
      <c r="A150" s="39"/>
      <c r="B150" s="46"/>
      <c r="C150" s="46"/>
    </row>
    <row r="151" spans="1:3" ht="12.75">
      <c r="A151" s="39"/>
      <c r="B151" s="46"/>
      <c r="C151" s="46"/>
    </row>
    <row r="152" spans="1:3" ht="12.75">
      <c r="A152" s="39"/>
      <c r="B152" s="46"/>
      <c r="C152" s="46"/>
    </row>
    <row r="153" spans="1:3" ht="12.75">
      <c r="A153" s="39"/>
      <c r="B153" s="46"/>
      <c r="C153" s="46"/>
    </row>
    <row r="154" spans="1:3" ht="12.75">
      <c r="A154" s="39"/>
      <c r="B154" s="46"/>
      <c r="C154" s="46"/>
    </row>
    <row r="155" spans="1:3" ht="12.75">
      <c r="A155" s="39"/>
      <c r="B155" s="46"/>
      <c r="C155" s="46"/>
    </row>
    <row r="156" spans="1:3" ht="12.75">
      <c r="A156" s="39"/>
      <c r="B156" s="46"/>
      <c r="C156" s="46"/>
    </row>
    <row r="157" spans="1:3" ht="12.75">
      <c r="A157" s="39"/>
      <c r="B157" s="46"/>
      <c r="C157" s="46"/>
    </row>
    <row r="158" spans="1:3" ht="12.75">
      <c r="A158" s="39"/>
      <c r="B158" s="46"/>
      <c r="C158" s="46"/>
    </row>
    <row r="159" spans="1:3" ht="12.75">
      <c r="A159" s="39"/>
      <c r="B159" s="46"/>
      <c r="C159" s="46"/>
    </row>
    <row r="160" spans="1:3" ht="12.75">
      <c r="A160" s="39"/>
      <c r="B160" s="46"/>
      <c r="C160" s="46"/>
    </row>
    <row r="161" spans="1:3" ht="12.75">
      <c r="A161" s="39"/>
      <c r="B161" s="46"/>
      <c r="C161" s="46"/>
    </row>
    <row r="162" spans="1:3" ht="12.75">
      <c r="A162" s="39"/>
      <c r="B162" s="46"/>
      <c r="C162" s="46"/>
    </row>
    <row r="163" spans="1:3" ht="12.75">
      <c r="A163" s="39"/>
      <c r="B163" s="46"/>
      <c r="C163" s="46"/>
    </row>
    <row r="164" spans="1:3" ht="12.75">
      <c r="A164" s="39"/>
      <c r="B164" s="46"/>
      <c r="C164" s="46"/>
    </row>
    <row r="165" spans="1:3" ht="12.75">
      <c r="A165" s="39"/>
      <c r="B165" s="46"/>
      <c r="C165" s="46"/>
    </row>
    <row r="166" spans="1:3" ht="12.75">
      <c r="A166" s="39"/>
      <c r="B166" s="46"/>
      <c r="C166" s="46"/>
    </row>
    <row r="167" spans="1:3" ht="12.75">
      <c r="A167" s="39"/>
      <c r="B167" s="46"/>
      <c r="C167" s="46"/>
    </row>
    <row r="168" spans="1:3" ht="12.75">
      <c r="A168" s="39"/>
      <c r="B168" s="46"/>
      <c r="C168" s="46"/>
    </row>
    <row r="169" spans="1:3" ht="12.75">
      <c r="A169" s="39"/>
      <c r="B169" s="46"/>
      <c r="C169" s="46"/>
    </row>
    <row r="170" spans="1:3" ht="12.75">
      <c r="A170" s="39"/>
      <c r="B170" s="46"/>
      <c r="C170" s="46"/>
    </row>
    <row r="171" spans="1:3" ht="12.75">
      <c r="A171" s="39"/>
      <c r="B171" s="46"/>
      <c r="C171" s="46"/>
    </row>
    <row r="172" spans="1:3" ht="12.75">
      <c r="A172" s="39"/>
      <c r="B172" s="46"/>
      <c r="C172" s="46"/>
    </row>
    <row r="173" spans="1:3" ht="12.75">
      <c r="A173" s="39"/>
      <c r="B173" s="46"/>
      <c r="C173" s="46"/>
    </row>
    <row r="174" spans="1:3" ht="12.75">
      <c r="A174" s="39"/>
      <c r="B174" s="46"/>
      <c r="C174" s="46"/>
    </row>
    <row r="175" spans="1:3" ht="12.75">
      <c r="A175" s="39"/>
      <c r="B175" s="46"/>
      <c r="C175" s="46"/>
    </row>
    <row r="176" spans="1:3" ht="12.75">
      <c r="A176" s="39"/>
      <c r="B176" s="46"/>
      <c r="C176" s="46"/>
    </row>
    <row r="177" spans="1:3" ht="12.75">
      <c r="A177" s="39"/>
      <c r="B177" s="46"/>
      <c r="C177" s="46"/>
    </row>
    <row r="178" spans="1:3" ht="12.75">
      <c r="A178" s="39"/>
      <c r="B178" s="46"/>
      <c r="C178" s="46"/>
    </row>
    <row r="179" spans="1:3" ht="12.75">
      <c r="A179" s="39"/>
      <c r="B179" s="46"/>
      <c r="C179" s="46"/>
    </row>
    <row r="180" spans="1:3" ht="12.75">
      <c r="A180" s="39"/>
      <c r="B180" s="46"/>
      <c r="C180" s="46"/>
    </row>
    <row r="181" spans="1:3" ht="12.75">
      <c r="A181" s="39"/>
      <c r="B181" s="46"/>
      <c r="C181" s="46"/>
    </row>
    <row r="182" spans="1:3" ht="12.75">
      <c r="A182" s="39"/>
      <c r="B182" s="46"/>
      <c r="C182" s="46"/>
    </row>
    <row r="183" spans="1:3" ht="12.75">
      <c r="A183" s="39"/>
      <c r="B183" s="46"/>
      <c r="C183" s="46"/>
    </row>
    <row r="184" spans="1:3" ht="12.75">
      <c r="A184" s="39"/>
      <c r="B184" s="46"/>
      <c r="C184" s="46"/>
    </row>
    <row r="185" spans="1:3" ht="12.75">
      <c r="A185" s="39"/>
      <c r="B185" s="46"/>
      <c r="C185" s="46"/>
    </row>
    <row r="186" spans="1:3" ht="12.75">
      <c r="A186" s="39"/>
      <c r="B186" s="46"/>
      <c r="C186" s="46"/>
    </row>
    <row r="187" spans="1:3" ht="12.75">
      <c r="A187" s="39"/>
      <c r="B187" s="46"/>
      <c r="C187" s="46"/>
    </row>
    <row r="188" spans="1:3" ht="12.75">
      <c r="A188" s="39"/>
      <c r="B188" s="46"/>
      <c r="C188" s="46"/>
    </row>
    <row r="189" spans="1:3" ht="12.75">
      <c r="A189" s="39"/>
      <c r="B189" s="46"/>
      <c r="C189" s="46"/>
    </row>
    <row r="190" spans="1:3" ht="12.75">
      <c r="A190" s="39"/>
      <c r="B190" s="46"/>
      <c r="C190" s="46"/>
    </row>
    <row r="191" spans="1:3" ht="12.75">
      <c r="A191" s="39"/>
      <c r="B191" s="46"/>
      <c r="C191" s="46"/>
    </row>
    <row r="192" spans="1:3" ht="12.75">
      <c r="A192" s="39"/>
      <c r="B192" s="46"/>
      <c r="C192" s="46"/>
    </row>
    <row r="193" spans="1:3" ht="12.75">
      <c r="A193" s="39"/>
      <c r="B193" s="46"/>
      <c r="C193" s="46"/>
    </row>
    <row r="194" spans="1:3" ht="12.75">
      <c r="A194" s="39"/>
      <c r="B194" s="46"/>
      <c r="C194" s="46"/>
    </row>
    <row r="195" spans="1:3" ht="12.75">
      <c r="A195" s="39"/>
      <c r="B195" s="46"/>
      <c r="C195" s="46"/>
    </row>
    <row r="196" spans="1:3" ht="12.75">
      <c r="A196" s="39"/>
      <c r="B196" s="46"/>
      <c r="C196" s="46"/>
    </row>
    <row r="197" spans="1:3" ht="12.75">
      <c r="A197" s="39"/>
      <c r="B197" s="46"/>
      <c r="C197" s="46"/>
    </row>
    <row r="198" spans="1:3" ht="12.75">
      <c r="A198" s="39"/>
      <c r="B198" s="46"/>
      <c r="C198" s="46"/>
    </row>
    <row r="199" spans="1:3" ht="12.75">
      <c r="A199" s="39"/>
      <c r="B199" s="46"/>
      <c r="C199" s="46"/>
    </row>
    <row r="200" spans="1:3" ht="12.75">
      <c r="A200" s="39"/>
      <c r="B200" s="46"/>
      <c r="C200" s="46"/>
    </row>
    <row r="201" spans="1:3" ht="12.75">
      <c r="A201" s="39"/>
      <c r="B201" s="46"/>
      <c r="C201" s="46"/>
    </row>
    <row r="202" spans="1:3" ht="12.75">
      <c r="A202" s="39"/>
      <c r="B202" s="46"/>
      <c r="C202" s="46"/>
    </row>
    <row r="203" spans="1:3" ht="12.75">
      <c r="A203" s="39"/>
      <c r="B203" s="46"/>
      <c r="C203" s="46"/>
    </row>
    <row r="204" spans="1:3" ht="12.75">
      <c r="A204" s="39"/>
      <c r="B204" s="46"/>
      <c r="C204" s="46"/>
    </row>
    <row r="205" spans="1:3" ht="12.75">
      <c r="A205" s="39"/>
      <c r="B205" s="46"/>
      <c r="C205" s="46"/>
    </row>
    <row r="206" spans="1:3" ht="12.75">
      <c r="A206" s="39"/>
      <c r="B206" s="46"/>
      <c r="C206" s="46"/>
    </row>
    <row r="207" spans="1:3" ht="12.75">
      <c r="A207" s="39"/>
      <c r="B207" s="46"/>
      <c r="C207" s="46"/>
    </row>
    <row r="208" spans="1:3" ht="12.75">
      <c r="A208" s="39"/>
      <c r="B208" s="46"/>
      <c r="C208" s="46"/>
    </row>
    <row r="209" spans="1:3" ht="12.75">
      <c r="A209" s="39"/>
      <c r="B209" s="46"/>
      <c r="C209" s="46"/>
    </row>
    <row r="210" spans="1:3" ht="12.75">
      <c r="A210" s="39"/>
      <c r="B210" s="46"/>
      <c r="C210" s="46"/>
    </row>
    <row r="211" spans="1:3" ht="12.75">
      <c r="A211" s="39"/>
      <c r="B211" s="46"/>
      <c r="C211" s="46"/>
    </row>
    <row r="212" spans="1:3" ht="12.75">
      <c r="A212" s="39"/>
      <c r="B212" s="46"/>
      <c r="C212" s="46"/>
    </row>
    <row r="213" spans="1:3" ht="12.75">
      <c r="A213" s="39"/>
      <c r="B213" s="46"/>
      <c r="C213" s="46"/>
    </row>
    <row r="214" spans="1:3" ht="12.75">
      <c r="A214" s="39"/>
      <c r="B214" s="46"/>
      <c r="C214" s="46"/>
    </row>
    <row r="215" spans="1:3" ht="12.75">
      <c r="A215" s="39"/>
      <c r="B215" s="46"/>
      <c r="C215" s="46"/>
    </row>
    <row r="216" spans="1:3" ht="12.75">
      <c r="A216" s="39"/>
      <c r="B216" s="46"/>
      <c r="C216" s="46"/>
    </row>
    <row r="217" spans="1:3" ht="12.75">
      <c r="A217" s="39"/>
      <c r="B217" s="46"/>
      <c r="C217" s="46"/>
    </row>
    <row r="218" spans="1:3" ht="12.75">
      <c r="A218" s="39"/>
      <c r="B218" s="46"/>
      <c r="C218" s="46"/>
    </row>
    <row r="219" spans="1:3" ht="12.75">
      <c r="A219" s="39"/>
      <c r="B219" s="46"/>
      <c r="C219" s="46"/>
    </row>
    <row r="220" spans="1:3" ht="12.75">
      <c r="A220" s="39"/>
      <c r="B220" s="46"/>
      <c r="C220" s="46"/>
    </row>
    <row r="221" spans="1:3" ht="12.75">
      <c r="A221" s="39"/>
      <c r="B221" s="46"/>
      <c r="C221" s="46"/>
    </row>
    <row r="222" spans="1:3" ht="12.75">
      <c r="A222" s="39"/>
      <c r="B222" s="46"/>
      <c r="C222" s="46"/>
    </row>
    <row r="223" spans="1:3" ht="12.75">
      <c r="A223" s="39"/>
      <c r="B223" s="46"/>
      <c r="C223" s="46"/>
    </row>
    <row r="224" spans="1:3" ht="12.75">
      <c r="A224" s="39"/>
      <c r="B224" s="46"/>
      <c r="C224" s="46"/>
    </row>
    <row r="225" spans="1:3" ht="12.75">
      <c r="A225" s="39"/>
      <c r="B225" s="46"/>
      <c r="C225" s="46"/>
    </row>
    <row r="226" spans="1:3" ht="12.75">
      <c r="A226" s="39"/>
      <c r="B226" s="46"/>
      <c r="C226" s="46"/>
    </row>
    <row r="227" spans="1:3" ht="12.75">
      <c r="A227" s="39"/>
      <c r="B227" s="46"/>
      <c r="C227" s="46"/>
    </row>
    <row r="228" spans="1:3" ht="12.75">
      <c r="A228" s="39"/>
      <c r="B228" s="46"/>
      <c r="C228" s="46"/>
    </row>
    <row r="229" spans="1:3" ht="12.75">
      <c r="A229" s="39"/>
      <c r="B229" s="46"/>
      <c r="C229" s="46"/>
    </row>
    <row r="230" spans="1:3" ht="12.75">
      <c r="A230" s="39"/>
      <c r="B230" s="46"/>
      <c r="C230" s="46"/>
    </row>
    <row r="231" spans="1:3" ht="12.75">
      <c r="A231" s="39"/>
      <c r="B231" s="46"/>
      <c r="C231" s="46"/>
    </row>
    <row r="232" spans="1:3" ht="12.75">
      <c r="A232" s="39"/>
      <c r="B232" s="46"/>
      <c r="C232" s="46"/>
    </row>
    <row r="233" spans="1:3" ht="12.75">
      <c r="A233" s="39"/>
      <c r="B233" s="46"/>
      <c r="C233" s="46"/>
    </row>
    <row r="234" spans="1:3" ht="12.75">
      <c r="A234" s="39"/>
      <c r="B234" s="46"/>
      <c r="C234" s="46"/>
    </row>
    <row r="235" spans="1:3" ht="12.75">
      <c r="A235" s="39"/>
      <c r="B235" s="46"/>
      <c r="C235" s="46"/>
    </row>
    <row r="236" spans="1:3" ht="12.75">
      <c r="A236" s="39"/>
      <c r="B236" s="46"/>
      <c r="C236" s="46"/>
    </row>
    <row r="237" spans="1:3" ht="12.75">
      <c r="A237" s="39"/>
      <c r="B237" s="46"/>
      <c r="C237" s="46"/>
    </row>
    <row r="238" spans="1:3" ht="12.75">
      <c r="A238" s="39"/>
      <c r="B238" s="46"/>
      <c r="C238" s="46"/>
    </row>
    <row r="239" spans="1:3" ht="12.75">
      <c r="A239" s="39"/>
      <c r="B239" s="46"/>
      <c r="C239" s="46"/>
    </row>
    <row r="240" spans="1:3" ht="12.75">
      <c r="A240" s="39"/>
      <c r="B240" s="46"/>
      <c r="C240" s="46"/>
    </row>
    <row r="241" spans="1:3" ht="12.75">
      <c r="A241" s="39"/>
      <c r="B241" s="46"/>
      <c r="C241" s="46"/>
    </row>
    <row r="242" spans="1:3" ht="12.75">
      <c r="A242" s="39"/>
      <c r="B242" s="46"/>
      <c r="C242" s="46"/>
    </row>
    <row r="243" spans="1:3" ht="12.75">
      <c r="A243" s="39"/>
      <c r="B243" s="46"/>
      <c r="C243" s="46"/>
    </row>
    <row r="244" spans="1:3" ht="12.75">
      <c r="A244" s="39"/>
      <c r="B244" s="46"/>
      <c r="C244" s="46"/>
    </row>
    <row r="245" spans="1:3" ht="12.75">
      <c r="A245" s="39"/>
      <c r="B245" s="46"/>
      <c r="C245" s="46"/>
    </row>
    <row r="246" spans="1:3" ht="12.75">
      <c r="A246" s="39"/>
      <c r="B246" s="46"/>
      <c r="C246" s="46"/>
    </row>
    <row r="247" spans="1:3" ht="12.75">
      <c r="A247" s="39"/>
      <c r="B247" s="46"/>
      <c r="C247" s="46"/>
    </row>
    <row r="248" spans="1:3" ht="12.75">
      <c r="A248" s="39"/>
      <c r="B248" s="46"/>
      <c r="C248" s="46"/>
    </row>
    <row r="249" spans="1:3" ht="12.75">
      <c r="A249" s="39"/>
      <c r="B249" s="46"/>
      <c r="C249" s="46"/>
    </row>
    <row r="250" spans="1:3" ht="12.75">
      <c r="A250" s="39"/>
      <c r="B250" s="46"/>
      <c r="C250" s="46"/>
    </row>
    <row r="251" spans="1:3" ht="12.75">
      <c r="A251" s="39"/>
      <c r="B251" s="46"/>
      <c r="C251" s="46"/>
    </row>
    <row r="252" spans="1:3" ht="12.75">
      <c r="A252" s="39"/>
      <c r="B252" s="46"/>
      <c r="C252" s="46"/>
    </row>
    <row r="253" spans="1:3" ht="12.75">
      <c r="A253" s="39"/>
      <c r="B253" s="46"/>
      <c r="C253" s="46"/>
    </row>
    <row r="254" spans="1:3" ht="12.75">
      <c r="A254" s="39"/>
      <c r="B254" s="46"/>
      <c r="C254" s="46"/>
    </row>
    <row r="255" spans="1:3" ht="12.75">
      <c r="A255" s="39"/>
      <c r="B255" s="46"/>
      <c r="C255" s="46"/>
    </row>
    <row r="256" spans="1:3" ht="12.75">
      <c r="A256" s="39"/>
      <c r="B256" s="46"/>
      <c r="C256" s="46"/>
    </row>
    <row r="257" spans="1:3" ht="12.75">
      <c r="A257" s="39"/>
      <c r="B257" s="46"/>
      <c r="C257" s="46"/>
    </row>
    <row r="258" spans="1:3" ht="12.75">
      <c r="A258" s="39"/>
      <c r="B258" s="46"/>
      <c r="C258" s="46"/>
    </row>
    <row r="259" spans="1:3" ht="12.75">
      <c r="A259" s="39"/>
      <c r="B259" s="46"/>
      <c r="C259" s="46"/>
    </row>
    <row r="260" spans="1:3" ht="12.75">
      <c r="A260" s="39"/>
      <c r="B260" s="46"/>
      <c r="C260" s="46"/>
    </row>
    <row r="261" spans="1:3" ht="12.75">
      <c r="A261" s="39"/>
      <c r="B261" s="46"/>
      <c r="C261" s="46"/>
    </row>
    <row r="262" spans="1:3" ht="12.75">
      <c r="A262" s="39"/>
      <c r="B262" s="46"/>
      <c r="C262" s="46"/>
    </row>
    <row r="263" spans="1:3" ht="12.75">
      <c r="A263" s="39"/>
      <c r="B263" s="46"/>
      <c r="C263" s="46"/>
    </row>
    <row r="264" spans="1:3" ht="12.75">
      <c r="A264" s="39"/>
      <c r="B264" s="46"/>
      <c r="C264" s="46"/>
    </row>
    <row r="265" spans="1:3" ht="12.75">
      <c r="A265" s="39"/>
      <c r="B265" s="46"/>
      <c r="C265" s="46"/>
    </row>
    <row r="266" spans="1:3" ht="12.75">
      <c r="A266" s="39"/>
      <c r="B266" s="46"/>
      <c r="C266" s="46"/>
    </row>
    <row r="267" spans="1:3" ht="12.75">
      <c r="A267" s="39"/>
      <c r="B267" s="46"/>
      <c r="C267" s="46"/>
    </row>
    <row r="268" spans="1:3" ht="12.75">
      <c r="A268" s="39"/>
      <c r="B268" s="46"/>
      <c r="C268" s="46"/>
    </row>
    <row r="269" spans="1:3" ht="12.75">
      <c r="A269" s="39"/>
      <c r="B269" s="46"/>
      <c r="C269" s="46"/>
    </row>
    <row r="270" spans="1:3" ht="12.75">
      <c r="A270" s="39"/>
      <c r="B270" s="46"/>
      <c r="C270" s="46"/>
    </row>
    <row r="271" spans="1:3" ht="12.75">
      <c r="A271" s="39"/>
      <c r="B271" s="46"/>
      <c r="C271" s="46"/>
    </row>
    <row r="272" spans="1:3" ht="12.75">
      <c r="A272" s="39"/>
      <c r="B272" s="46"/>
      <c r="C272" s="46"/>
    </row>
    <row r="273" spans="1:3" ht="12.75">
      <c r="A273" s="39"/>
      <c r="B273" s="46"/>
      <c r="C273" s="46"/>
    </row>
    <row r="274" spans="1:3" ht="12.75">
      <c r="A274" s="39"/>
      <c r="B274" s="46"/>
      <c r="C274" s="46"/>
    </row>
    <row r="275" spans="1:3" ht="12.75">
      <c r="A275" s="39"/>
      <c r="B275" s="46"/>
      <c r="C275" s="46"/>
    </row>
    <row r="276" spans="1:3" ht="12.75">
      <c r="A276" s="39"/>
      <c r="B276" s="46"/>
      <c r="C276" s="46"/>
    </row>
    <row r="277" spans="1:3" ht="12.75">
      <c r="A277" s="39"/>
      <c r="B277" s="46"/>
      <c r="C277" s="46"/>
    </row>
    <row r="278" spans="1:3" ht="12.75">
      <c r="A278" s="39"/>
      <c r="B278" s="46"/>
      <c r="C278" s="46"/>
    </row>
    <row r="279" spans="1:3" ht="12.75">
      <c r="A279" s="39"/>
      <c r="B279" s="46"/>
      <c r="C279" s="46"/>
    </row>
    <row r="280" spans="1:3" ht="12.75">
      <c r="A280" s="39"/>
      <c r="B280" s="46"/>
      <c r="C280" s="46"/>
    </row>
    <row r="281" spans="1:3" ht="12.75">
      <c r="A281" s="39"/>
      <c r="B281" s="46"/>
      <c r="C281" s="46"/>
    </row>
    <row r="282" spans="1:3" ht="12.75">
      <c r="A282" s="39"/>
      <c r="B282" s="46"/>
      <c r="C282" s="46"/>
    </row>
    <row r="283" spans="1:3" ht="12.75">
      <c r="A283" s="39"/>
      <c r="B283" s="46"/>
      <c r="C283" s="46"/>
    </row>
    <row r="284" spans="1:3" ht="12.75">
      <c r="A284" s="39"/>
      <c r="B284" s="46"/>
      <c r="C284" s="46"/>
    </row>
    <row r="285" spans="1:3" ht="12.75">
      <c r="A285" s="39"/>
      <c r="B285" s="46"/>
      <c r="C285" s="46"/>
    </row>
    <row r="286" spans="1:3" ht="12.75">
      <c r="A286" s="39"/>
      <c r="B286" s="46"/>
      <c r="C286" s="46"/>
    </row>
    <row r="287" spans="1:3" ht="12.75">
      <c r="A287" s="39"/>
      <c r="B287" s="46"/>
      <c r="C287" s="46"/>
    </row>
    <row r="288" spans="1:3" ht="12.75">
      <c r="A288" s="39"/>
      <c r="B288" s="46"/>
      <c r="C288" s="46"/>
    </row>
    <row r="289" spans="1:3" ht="12.75">
      <c r="A289" s="39"/>
      <c r="B289" s="46"/>
      <c r="C289" s="46"/>
    </row>
    <row r="290" spans="1:3" ht="12.75">
      <c r="A290" s="39"/>
      <c r="B290" s="46"/>
      <c r="C290" s="46"/>
    </row>
    <row r="291" spans="1:3" ht="12.75">
      <c r="A291" s="39"/>
      <c r="B291" s="46"/>
      <c r="C291" s="46"/>
    </row>
    <row r="292" spans="1:3" ht="12.75">
      <c r="A292" s="39"/>
      <c r="B292" s="46"/>
      <c r="C292" s="46"/>
    </row>
    <row r="293" spans="1:3" ht="12.75">
      <c r="A293" s="39"/>
      <c r="B293" s="46"/>
      <c r="C293" s="46"/>
    </row>
    <row r="294" spans="1:3" ht="12.75">
      <c r="A294" s="39"/>
      <c r="B294" s="46"/>
      <c r="C294" s="46"/>
    </row>
    <row r="295" spans="1:3" ht="12.75">
      <c r="A295" s="39"/>
      <c r="B295" s="46"/>
      <c r="C295" s="46"/>
    </row>
    <row r="296" spans="1:3" ht="12.75">
      <c r="A296" s="39"/>
      <c r="B296" s="46"/>
      <c r="C296" s="46"/>
    </row>
    <row r="297" spans="1:3" ht="12.75">
      <c r="A297" s="39"/>
      <c r="B297" s="46"/>
      <c r="C297" s="46"/>
    </row>
    <row r="298" spans="1:3" ht="12.75">
      <c r="A298" s="39"/>
      <c r="B298" s="46"/>
      <c r="C298" s="46"/>
    </row>
    <row r="299" spans="1:3" ht="12.75">
      <c r="A299" s="39"/>
      <c r="B299" s="46"/>
      <c r="C299" s="46"/>
    </row>
    <row r="300" spans="1:3" ht="12.75">
      <c r="A300" s="39"/>
      <c r="B300" s="46"/>
      <c r="C300" s="46"/>
    </row>
    <row r="301" spans="1:3" ht="12.75">
      <c r="A301" s="39"/>
      <c r="B301" s="46"/>
      <c r="C301" s="46"/>
    </row>
    <row r="302" spans="1:3" ht="12.75">
      <c r="A302" s="39"/>
      <c r="B302" s="46"/>
      <c r="C302" s="46"/>
    </row>
    <row r="303" spans="1:3" ht="12.75">
      <c r="A303" s="39"/>
      <c r="B303" s="46"/>
      <c r="C303" s="46"/>
    </row>
    <row r="304" spans="1:3" ht="12.75">
      <c r="A304" s="39"/>
      <c r="B304" s="46"/>
      <c r="C304" s="46"/>
    </row>
    <row r="305" spans="1:3" ht="12.75">
      <c r="A305" s="39"/>
      <c r="B305" s="46"/>
      <c r="C305" s="46"/>
    </row>
    <row r="306" spans="1:3" ht="12.75">
      <c r="A306" s="39"/>
      <c r="B306" s="46"/>
      <c r="C306" s="46"/>
    </row>
    <row r="307" spans="1:3" ht="12.75">
      <c r="A307" s="39"/>
      <c r="B307" s="46"/>
      <c r="C307" s="46"/>
    </row>
    <row r="308" spans="1:3" ht="12.75">
      <c r="A308" s="39"/>
      <c r="B308" s="46"/>
      <c r="C308" s="46"/>
    </row>
    <row r="309" spans="1:3" ht="12.75">
      <c r="A309" s="39"/>
      <c r="B309" s="46"/>
      <c r="C309" s="46"/>
    </row>
    <row r="310" spans="1:3" ht="12.75">
      <c r="A310" s="39"/>
      <c r="B310" s="46"/>
      <c r="C310" s="46"/>
    </row>
    <row r="311" spans="1:3" ht="12.75">
      <c r="A311" s="39"/>
      <c r="B311" s="46"/>
      <c r="C311" s="46"/>
    </row>
    <row r="312" spans="1:3" ht="12.75">
      <c r="A312" s="39"/>
      <c r="B312" s="46"/>
      <c r="C312" s="46"/>
    </row>
    <row r="313" spans="1:3" ht="12.75">
      <c r="A313" s="39"/>
      <c r="B313" s="46"/>
      <c r="C313" s="46"/>
    </row>
    <row r="314" spans="1:3" ht="12.75">
      <c r="A314" s="39"/>
      <c r="B314" s="46"/>
      <c r="C314" s="46"/>
    </row>
    <row r="315" spans="1:3" ht="12.75">
      <c r="A315" s="39"/>
      <c r="B315" s="46"/>
      <c r="C315" s="46"/>
    </row>
    <row r="316" spans="1:3" ht="12.75">
      <c r="A316" s="39"/>
      <c r="B316" s="46"/>
      <c r="C316" s="46"/>
    </row>
    <row r="317" spans="1:3" ht="12.75">
      <c r="A317" s="39"/>
      <c r="B317" s="46"/>
      <c r="C317" s="46"/>
    </row>
    <row r="318" spans="1:3" ht="12.75">
      <c r="A318" s="39"/>
      <c r="B318" s="46"/>
      <c r="C318" s="46"/>
    </row>
    <row r="319" spans="1:3" ht="12.75">
      <c r="A319" s="39"/>
      <c r="B319" s="46"/>
      <c r="C319" s="46"/>
    </row>
    <row r="320" spans="2:3" ht="12.75">
      <c r="B320" s="46"/>
      <c r="C320" s="46"/>
    </row>
  </sheetData>
  <sheetProtection/>
  <mergeCells count="6">
    <mergeCell ref="A1:G1"/>
    <mergeCell ref="C4:C5"/>
    <mergeCell ref="D4:D5"/>
    <mergeCell ref="E4:E5"/>
    <mergeCell ref="F4:F5"/>
    <mergeCell ref="G4:G5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0"/>
  <sheetViews>
    <sheetView showZeros="0" zoomScalePageLayoutView="0" workbookViewId="0" topLeftCell="A1">
      <selection activeCell="O16" sqref="O16"/>
    </sheetView>
  </sheetViews>
  <sheetFormatPr defaultColWidth="9.125" defaultRowHeight="14.25"/>
  <cols>
    <col min="1" max="1" width="6.625" style="94" customWidth="1"/>
    <col min="2" max="2" width="15.75390625" style="95" customWidth="1"/>
    <col min="3" max="3" width="10.625" style="96" customWidth="1"/>
    <col min="4" max="4" width="10.75390625" style="96" customWidth="1"/>
    <col min="5" max="5" width="9.25390625" style="96" customWidth="1"/>
    <col min="6" max="6" width="6.625" style="96" customWidth="1"/>
    <col min="7" max="7" width="10.625" style="96" customWidth="1"/>
    <col min="8" max="8" width="8.375" style="96" customWidth="1"/>
    <col min="9" max="9" width="6.50390625" style="96" customWidth="1"/>
    <col min="10" max="11" width="6.875" style="96" customWidth="1"/>
    <col min="12" max="12" width="6.625" style="96" customWidth="1"/>
    <col min="13" max="13" width="7.625" style="96" customWidth="1"/>
    <col min="14" max="14" width="5.75390625" style="96" customWidth="1"/>
    <col min="15" max="15" width="7.125" style="96" customWidth="1"/>
    <col min="16" max="16" width="8.75390625" style="96" customWidth="1"/>
    <col min="17" max="17" width="7.375" style="96" customWidth="1"/>
    <col min="18" max="18" width="10.50390625" style="96" customWidth="1"/>
    <col min="19" max="19" width="9.75390625" style="97" customWidth="1"/>
    <col min="20" max="20" width="9.625" style="97" customWidth="1"/>
    <col min="21" max="239" width="9.125" style="97" customWidth="1"/>
    <col min="240" max="16384" width="9.125" style="97" customWidth="1"/>
  </cols>
  <sheetData>
    <row r="2" spans="1:22" ht="22.5" customHeight="1">
      <c r="A2" s="179" t="s">
        <v>395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1:22" ht="24" customHeight="1">
      <c r="A3" s="191" t="s">
        <v>416</v>
      </c>
      <c r="B3" s="192"/>
      <c r="C3" s="193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 t="s">
        <v>417</v>
      </c>
      <c r="U3" s="143"/>
      <c r="V3" s="143"/>
    </row>
    <row r="4" spans="1:22" ht="16.5" customHeight="1">
      <c r="A4" s="178" t="s">
        <v>418</v>
      </c>
      <c r="B4" s="181" t="s">
        <v>67</v>
      </c>
      <c r="C4" s="156" t="s">
        <v>419</v>
      </c>
      <c r="D4" s="180" t="s">
        <v>68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77" t="s">
        <v>432</v>
      </c>
      <c r="U4" s="177" t="s">
        <v>420</v>
      </c>
      <c r="V4" s="177" t="s">
        <v>431</v>
      </c>
    </row>
    <row r="5" spans="1:22" ht="11.25" customHeight="1">
      <c r="A5" s="180"/>
      <c r="B5" s="182"/>
      <c r="C5" s="184" t="s">
        <v>421</v>
      </c>
      <c r="D5" s="178" t="s">
        <v>69</v>
      </c>
      <c r="E5" s="187" t="s">
        <v>422</v>
      </c>
      <c r="F5" s="188"/>
      <c r="G5" s="178" t="s">
        <v>70</v>
      </c>
      <c r="H5" s="187" t="s">
        <v>423</v>
      </c>
      <c r="I5" s="188"/>
      <c r="J5" s="178" t="s">
        <v>424</v>
      </c>
      <c r="K5" s="178" t="s">
        <v>71</v>
      </c>
      <c r="L5" s="178" t="s">
        <v>72</v>
      </c>
      <c r="M5" s="178" t="s">
        <v>73</v>
      </c>
      <c r="N5" s="178" t="s">
        <v>74</v>
      </c>
      <c r="O5" s="178" t="s">
        <v>75</v>
      </c>
      <c r="P5" s="178" t="s">
        <v>425</v>
      </c>
      <c r="Q5" s="178" t="s">
        <v>76</v>
      </c>
      <c r="R5" s="178" t="s">
        <v>77</v>
      </c>
      <c r="S5" s="178" t="s">
        <v>426</v>
      </c>
      <c r="T5" s="178"/>
      <c r="U5" s="178"/>
      <c r="V5" s="178"/>
    </row>
    <row r="6" spans="1:22" ht="27" customHeight="1">
      <c r="A6" s="180"/>
      <c r="B6" s="182"/>
      <c r="C6" s="185"/>
      <c r="D6" s="178"/>
      <c r="E6" s="189"/>
      <c r="F6" s="190"/>
      <c r="G6" s="178"/>
      <c r="H6" s="189"/>
      <c r="I6" s="190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</row>
    <row r="7" spans="1:22" ht="23.25" customHeight="1">
      <c r="A7" s="180"/>
      <c r="B7" s="183"/>
      <c r="C7" s="186"/>
      <c r="D7" s="178"/>
      <c r="E7" s="144" t="s">
        <v>427</v>
      </c>
      <c r="F7" s="144" t="s">
        <v>428</v>
      </c>
      <c r="G7" s="178"/>
      <c r="H7" s="144" t="s">
        <v>429</v>
      </c>
      <c r="I7" s="144" t="s">
        <v>428</v>
      </c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 spans="1:22" s="154" customFormat="1" ht="24" customHeight="1">
      <c r="A8" s="146"/>
      <c r="B8" s="152" t="s">
        <v>430</v>
      </c>
      <c r="C8" s="138">
        <v>161916</v>
      </c>
      <c r="D8" s="144">
        <f aca="true" t="shared" si="0" ref="D8:D30">SUM(E8:S8)</f>
        <v>76712</v>
      </c>
      <c r="E8" s="153">
        <f aca="true" t="shared" si="1" ref="E8:S8">SUM(E9:E30)</f>
        <v>36495</v>
      </c>
      <c r="F8" s="138">
        <f t="shared" si="1"/>
        <v>17549</v>
      </c>
      <c r="G8" s="138">
        <f t="shared" si="1"/>
        <v>0</v>
      </c>
      <c r="H8" s="138">
        <f t="shared" si="1"/>
        <v>14075</v>
      </c>
      <c r="I8" s="138">
        <f t="shared" si="1"/>
        <v>0</v>
      </c>
      <c r="J8" s="138">
        <f t="shared" si="1"/>
        <v>1589</v>
      </c>
      <c r="K8" s="138">
        <f t="shared" si="1"/>
        <v>0</v>
      </c>
      <c r="L8" s="138">
        <f t="shared" si="1"/>
        <v>0</v>
      </c>
      <c r="M8" s="138">
        <f t="shared" si="1"/>
        <v>0</v>
      </c>
      <c r="N8" s="138">
        <f t="shared" si="1"/>
        <v>0</v>
      </c>
      <c r="O8" s="138">
        <f t="shared" si="1"/>
        <v>7004</v>
      </c>
      <c r="P8" s="138">
        <f t="shared" si="1"/>
        <v>0</v>
      </c>
      <c r="Q8" s="138">
        <f t="shared" si="1"/>
        <v>0</v>
      </c>
      <c r="R8" s="138">
        <f t="shared" si="1"/>
        <v>0</v>
      </c>
      <c r="S8" s="138">
        <f t="shared" si="1"/>
        <v>0</v>
      </c>
      <c r="T8" s="138">
        <f aca="true" t="shared" si="2" ref="T8:T30">C8+D8</f>
        <v>238628</v>
      </c>
      <c r="U8" s="138">
        <f>SUM(U9:U30)</f>
        <v>152908</v>
      </c>
      <c r="V8" s="155">
        <f>U8/T8*100</f>
        <v>64.07797911393466</v>
      </c>
    </row>
    <row r="9" spans="1:22" ht="24.75" customHeight="1">
      <c r="A9" s="136">
        <v>201</v>
      </c>
      <c r="B9" s="137" t="s">
        <v>396</v>
      </c>
      <c r="C9" s="138">
        <v>15433</v>
      </c>
      <c r="D9" s="144">
        <f t="shared" si="0"/>
        <v>4768</v>
      </c>
      <c r="E9" s="148">
        <v>15</v>
      </c>
      <c r="F9" s="147">
        <f>111+567+567+171+222+120</f>
        <v>1758</v>
      </c>
      <c r="G9" s="147"/>
      <c r="H9" s="147">
        <v>17</v>
      </c>
      <c r="I9" s="147"/>
      <c r="J9" s="147"/>
      <c r="K9" s="147"/>
      <c r="L9" s="147">
        <v>2978</v>
      </c>
      <c r="M9" s="147"/>
      <c r="N9" s="147"/>
      <c r="O9" s="147"/>
      <c r="P9" s="147"/>
      <c r="Q9" s="147"/>
      <c r="R9" s="147"/>
      <c r="S9" s="147"/>
      <c r="T9" s="147">
        <f t="shared" si="2"/>
        <v>20201</v>
      </c>
      <c r="U9" s="149">
        <v>19735</v>
      </c>
      <c r="V9" s="151">
        <f aca="true" t="shared" si="3" ref="V9:V29">U9/T9*100</f>
        <v>97.69318350576704</v>
      </c>
    </row>
    <row r="10" spans="1:22" ht="24.75" customHeight="1">
      <c r="A10" s="136">
        <v>203</v>
      </c>
      <c r="B10" s="137" t="s">
        <v>397</v>
      </c>
      <c r="C10" s="138">
        <v>20</v>
      </c>
      <c r="D10" s="144">
        <f t="shared" si="0"/>
        <v>50</v>
      </c>
      <c r="E10" s="148"/>
      <c r="F10" s="147"/>
      <c r="G10" s="147"/>
      <c r="H10" s="147"/>
      <c r="I10" s="147"/>
      <c r="J10" s="147"/>
      <c r="K10" s="147"/>
      <c r="L10" s="147"/>
      <c r="M10" s="147">
        <v>50</v>
      </c>
      <c r="N10" s="147"/>
      <c r="O10" s="147"/>
      <c r="P10" s="147"/>
      <c r="Q10" s="147"/>
      <c r="R10" s="147"/>
      <c r="S10" s="147"/>
      <c r="T10" s="147">
        <f t="shared" si="2"/>
        <v>70</v>
      </c>
      <c r="U10" s="150">
        <v>48</v>
      </c>
      <c r="V10" s="151">
        <f t="shared" si="3"/>
        <v>68.57142857142857</v>
      </c>
    </row>
    <row r="11" spans="1:22" ht="24.75" customHeight="1">
      <c r="A11" s="136">
        <v>204</v>
      </c>
      <c r="B11" s="137" t="s">
        <v>398</v>
      </c>
      <c r="C11" s="138">
        <v>7226</v>
      </c>
      <c r="D11" s="144">
        <f t="shared" si="0"/>
        <v>1790</v>
      </c>
      <c r="E11" s="148">
        <v>5</v>
      </c>
      <c r="F11" s="147">
        <f>1770+15</f>
        <v>1785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>
        <f t="shared" si="2"/>
        <v>9016</v>
      </c>
      <c r="U11" s="150">
        <v>5398</v>
      </c>
      <c r="V11" s="151">
        <f t="shared" si="3"/>
        <v>59.871339840283945</v>
      </c>
    </row>
    <row r="12" spans="1:22" ht="24.75" customHeight="1">
      <c r="A12" s="136">
        <v>205</v>
      </c>
      <c r="B12" s="137" t="s">
        <v>399</v>
      </c>
      <c r="C12" s="138">
        <v>44876</v>
      </c>
      <c r="D12" s="144">
        <f t="shared" si="0"/>
        <v>6565</v>
      </c>
      <c r="E12" s="148">
        <v>2890</v>
      </c>
      <c r="F12" s="147">
        <f>366+2459</f>
        <v>2825</v>
      </c>
      <c r="G12" s="147"/>
      <c r="H12" s="147">
        <f>800+50</f>
        <v>850</v>
      </c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>
        <f t="shared" si="2"/>
        <v>51441</v>
      </c>
      <c r="U12" s="150">
        <v>24882</v>
      </c>
      <c r="V12" s="151">
        <f t="shared" si="3"/>
        <v>48.369977255496586</v>
      </c>
    </row>
    <row r="13" spans="1:22" ht="24.75" customHeight="1">
      <c r="A13" s="136">
        <v>206</v>
      </c>
      <c r="B13" s="137" t="s">
        <v>400</v>
      </c>
      <c r="C13" s="138">
        <v>239</v>
      </c>
      <c r="D13" s="144">
        <f t="shared" si="0"/>
        <v>1041</v>
      </c>
      <c r="E13" s="148">
        <v>20</v>
      </c>
      <c r="F13" s="147">
        <v>21</v>
      </c>
      <c r="G13" s="147"/>
      <c r="H13" s="147"/>
      <c r="I13" s="147"/>
      <c r="J13" s="147"/>
      <c r="K13" s="147"/>
      <c r="L13" s="147"/>
      <c r="M13" s="147">
        <v>1000</v>
      </c>
      <c r="N13" s="147"/>
      <c r="O13" s="147"/>
      <c r="P13" s="147"/>
      <c r="Q13" s="147"/>
      <c r="R13" s="147"/>
      <c r="S13" s="147"/>
      <c r="T13" s="147">
        <f t="shared" si="2"/>
        <v>1280</v>
      </c>
      <c r="U13" s="150">
        <v>940</v>
      </c>
      <c r="V13" s="151">
        <f t="shared" si="3"/>
        <v>73.4375</v>
      </c>
    </row>
    <row r="14" spans="1:22" ht="24.75" customHeight="1">
      <c r="A14" s="136">
        <v>207</v>
      </c>
      <c r="B14" s="137" t="s">
        <v>401</v>
      </c>
      <c r="C14" s="138">
        <v>2164</v>
      </c>
      <c r="D14" s="144">
        <f t="shared" si="0"/>
        <v>173</v>
      </c>
      <c r="E14" s="148">
        <v>172</v>
      </c>
      <c r="F14" s="147"/>
      <c r="G14" s="147"/>
      <c r="H14" s="147"/>
      <c r="I14" s="147"/>
      <c r="J14" s="147">
        <v>1</v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>
        <f t="shared" si="2"/>
        <v>2337</v>
      </c>
      <c r="U14" s="150">
        <v>946</v>
      </c>
      <c r="V14" s="151">
        <f t="shared" si="3"/>
        <v>40.47924689773213</v>
      </c>
    </row>
    <row r="15" spans="1:22" ht="24.75" customHeight="1">
      <c r="A15" s="136">
        <v>208</v>
      </c>
      <c r="B15" s="137" t="s">
        <v>402</v>
      </c>
      <c r="C15" s="138">
        <v>21171</v>
      </c>
      <c r="D15" s="144">
        <f t="shared" si="0"/>
        <v>3859</v>
      </c>
      <c r="E15" s="148">
        <v>746</v>
      </c>
      <c r="F15" s="147">
        <f>2595-445+320</f>
        <v>2470</v>
      </c>
      <c r="G15" s="147"/>
      <c r="H15" s="147">
        <v>445</v>
      </c>
      <c r="I15" s="147"/>
      <c r="J15" s="147">
        <v>198</v>
      </c>
      <c r="K15" s="147"/>
      <c r="L15" s="147"/>
      <c r="M15" s="147"/>
      <c r="N15" s="147"/>
      <c r="O15" s="147"/>
      <c r="P15" s="147"/>
      <c r="Q15" s="147"/>
      <c r="R15" s="147"/>
      <c r="S15" s="147"/>
      <c r="T15" s="147">
        <f t="shared" si="2"/>
        <v>25030</v>
      </c>
      <c r="U15" s="150">
        <v>18281</v>
      </c>
      <c r="V15" s="151">
        <f t="shared" si="3"/>
        <v>73.03635637235317</v>
      </c>
    </row>
    <row r="16" spans="1:22" ht="24.75" customHeight="1">
      <c r="A16" s="136">
        <v>210</v>
      </c>
      <c r="B16" s="137" t="s">
        <v>403</v>
      </c>
      <c r="C16" s="138">
        <v>26891</v>
      </c>
      <c r="D16" s="144">
        <f t="shared" si="0"/>
        <v>2357</v>
      </c>
      <c r="E16" s="148">
        <v>506</v>
      </c>
      <c r="F16" s="147">
        <f>1387+451+1</f>
        <v>1839</v>
      </c>
      <c r="G16" s="147"/>
      <c r="H16" s="147">
        <v>12</v>
      </c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>
        <f t="shared" si="2"/>
        <v>29248</v>
      </c>
      <c r="U16" s="150">
        <v>22579</v>
      </c>
      <c r="V16" s="151">
        <f t="shared" si="3"/>
        <v>77.19844091903721</v>
      </c>
    </row>
    <row r="17" spans="1:22" ht="24.75" customHeight="1">
      <c r="A17" s="136">
        <v>211</v>
      </c>
      <c r="B17" s="137" t="s">
        <v>404</v>
      </c>
      <c r="C17" s="138">
        <v>1425</v>
      </c>
      <c r="D17" s="144">
        <f t="shared" si="0"/>
        <v>800</v>
      </c>
      <c r="E17" s="148">
        <v>800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>
        <f t="shared" si="2"/>
        <v>2225</v>
      </c>
      <c r="U17" s="150">
        <v>219</v>
      </c>
      <c r="V17" s="151">
        <f t="shared" si="3"/>
        <v>9.842696629213483</v>
      </c>
    </row>
    <row r="18" spans="1:22" ht="24.75" customHeight="1">
      <c r="A18" s="136">
        <v>212</v>
      </c>
      <c r="B18" s="137" t="s">
        <v>405</v>
      </c>
      <c r="C18" s="138">
        <v>2826</v>
      </c>
      <c r="D18" s="144">
        <f t="shared" si="0"/>
        <v>13057</v>
      </c>
      <c r="E18" s="148">
        <f>1363+1000+2650</f>
        <v>5013</v>
      </c>
      <c r="F18" s="147">
        <f>40-40</f>
        <v>0</v>
      </c>
      <c r="G18" s="147"/>
      <c r="H18" s="147">
        <v>40</v>
      </c>
      <c r="I18" s="147"/>
      <c r="J18" s="147"/>
      <c r="K18" s="147"/>
      <c r="L18" s="147"/>
      <c r="M18" s="147">
        <v>1000</v>
      </c>
      <c r="N18" s="147"/>
      <c r="O18" s="147">
        <v>7004</v>
      </c>
      <c r="P18" s="147"/>
      <c r="Q18" s="147"/>
      <c r="R18" s="147"/>
      <c r="S18" s="147"/>
      <c r="T18" s="147">
        <f t="shared" si="2"/>
        <v>15883</v>
      </c>
      <c r="U18" s="150">
        <v>15077</v>
      </c>
      <c r="V18" s="151">
        <f t="shared" si="3"/>
        <v>94.92539192847698</v>
      </c>
    </row>
    <row r="19" spans="1:22" ht="24.75" customHeight="1">
      <c r="A19" s="136">
        <v>213</v>
      </c>
      <c r="B19" s="137" t="s">
        <v>406</v>
      </c>
      <c r="C19" s="138">
        <v>32288</v>
      </c>
      <c r="D19" s="144">
        <f t="shared" si="0"/>
        <v>29066</v>
      </c>
      <c r="E19" s="148">
        <f>13513+305+224</f>
        <v>14042</v>
      </c>
      <c r="F19" s="147">
        <f>206+4703+773+269</f>
        <v>5951</v>
      </c>
      <c r="G19" s="147"/>
      <c r="H19" s="147">
        <f>8473+401+3039+532</f>
        <v>12445</v>
      </c>
      <c r="I19" s="147"/>
      <c r="J19" s="147">
        <v>1390</v>
      </c>
      <c r="K19" s="147"/>
      <c r="L19" s="147"/>
      <c r="M19" s="147">
        <v>-4762</v>
      </c>
      <c r="N19" s="147"/>
      <c r="O19" s="147"/>
      <c r="P19" s="147"/>
      <c r="Q19" s="147"/>
      <c r="R19" s="147"/>
      <c r="S19" s="147"/>
      <c r="T19" s="147">
        <f t="shared" si="2"/>
        <v>61354</v>
      </c>
      <c r="U19" s="150">
        <v>31471</v>
      </c>
      <c r="V19" s="151">
        <f t="shared" si="3"/>
        <v>51.294129152133515</v>
      </c>
    </row>
    <row r="20" spans="1:22" ht="24.75" customHeight="1">
      <c r="A20" s="136">
        <v>214</v>
      </c>
      <c r="B20" s="137" t="s">
        <v>407</v>
      </c>
      <c r="C20" s="138">
        <v>710</v>
      </c>
      <c r="D20" s="144">
        <f t="shared" si="0"/>
        <v>3192</v>
      </c>
      <c r="E20" s="148">
        <v>3192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>
        <f t="shared" si="2"/>
        <v>3902</v>
      </c>
      <c r="U20" s="150">
        <v>549</v>
      </c>
      <c r="V20" s="151">
        <f t="shared" si="3"/>
        <v>14.069707842132239</v>
      </c>
    </row>
    <row r="21" spans="1:22" ht="24.75" customHeight="1">
      <c r="A21" s="139">
        <v>215</v>
      </c>
      <c r="B21" s="137" t="s">
        <v>408</v>
      </c>
      <c r="C21" s="138">
        <v>444</v>
      </c>
      <c r="D21" s="144">
        <f t="shared" si="0"/>
        <v>900</v>
      </c>
      <c r="E21" s="148"/>
      <c r="F21" s="147">
        <v>900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>
        <f t="shared" si="2"/>
        <v>1344</v>
      </c>
      <c r="U21" s="150">
        <v>234</v>
      </c>
      <c r="V21" s="151">
        <f t="shared" si="3"/>
        <v>17.410714285714285</v>
      </c>
    </row>
    <row r="22" spans="1:22" ht="24.75" customHeight="1">
      <c r="A22" s="136">
        <v>216</v>
      </c>
      <c r="B22" s="137" t="s">
        <v>409</v>
      </c>
      <c r="C22" s="138">
        <v>374</v>
      </c>
      <c r="D22" s="144">
        <f t="shared" si="0"/>
        <v>2205</v>
      </c>
      <c r="E22" s="148">
        <v>2020</v>
      </c>
      <c r="F22" s="147"/>
      <c r="G22" s="147"/>
      <c r="H22" s="147">
        <v>185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>
        <f t="shared" si="2"/>
        <v>2579</v>
      </c>
      <c r="U22" s="150">
        <v>1191</v>
      </c>
      <c r="V22" s="151">
        <f t="shared" si="3"/>
        <v>46.18069018999612</v>
      </c>
    </row>
    <row r="23" spans="1:22" ht="24.75" customHeight="1">
      <c r="A23" s="136">
        <v>217</v>
      </c>
      <c r="B23" s="137" t="s">
        <v>410</v>
      </c>
      <c r="C23" s="138">
        <v>0</v>
      </c>
      <c r="D23" s="144">
        <f t="shared" si="0"/>
        <v>0</v>
      </c>
      <c r="E23" s="148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>
        <f t="shared" si="2"/>
        <v>0</v>
      </c>
      <c r="U23" s="150"/>
      <c r="V23" s="151"/>
    </row>
    <row r="24" spans="1:22" ht="24.75" customHeight="1">
      <c r="A24" s="136">
        <v>220</v>
      </c>
      <c r="B24" s="137" t="s">
        <v>411</v>
      </c>
      <c r="C24" s="138">
        <v>845</v>
      </c>
      <c r="D24" s="144">
        <f t="shared" si="0"/>
        <v>2890</v>
      </c>
      <c r="E24" s="148">
        <f>2780+110</f>
        <v>2890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>
        <f t="shared" si="2"/>
        <v>3735</v>
      </c>
      <c r="U24" s="150">
        <v>2924</v>
      </c>
      <c r="V24" s="151">
        <f t="shared" si="3"/>
        <v>78.28647925033468</v>
      </c>
    </row>
    <row r="25" spans="1:22" ht="24.75" customHeight="1">
      <c r="A25" s="136">
        <v>221</v>
      </c>
      <c r="B25" s="137" t="s">
        <v>412</v>
      </c>
      <c r="C25" s="138">
        <v>1733</v>
      </c>
      <c r="D25" s="144">
        <f t="shared" si="0"/>
        <v>4987</v>
      </c>
      <c r="E25" s="148">
        <v>3924</v>
      </c>
      <c r="F25" s="147"/>
      <c r="G25" s="147"/>
      <c r="H25" s="147">
        <v>63</v>
      </c>
      <c r="I25" s="147"/>
      <c r="J25" s="147"/>
      <c r="K25" s="147"/>
      <c r="L25" s="147"/>
      <c r="M25" s="147">
        <v>1000</v>
      </c>
      <c r="N25" s="147"/>
      <c r="O25" s="147"/>
      <c r="P25" s="147"/>
      <c r="Q25" s="147"/>
      <c r="R25" s="147"/>
      <c r="S25" s="147"/>
      <c r="T25" s="147">
        <f t="shared" si="2"/>
        <v>6720</v>
      </c>
      <c r="U25" s="150">
        <v>6525</v>
      </c>
      <c r="V25" s="151">
        <f t="shared" si="3"/>
        <v>97.09821428571429</v>
      </c>
    </row>
    <row r="26" spans="1:22" ht="24.75" customHeight="1">
      <c r="A26" s="136">
        <v>222</v>
      </c>
      <c r="B26" s="137" t="s">
        <v>413</v>
      </c>
      <c r="C26" s="138">
        <v>273</v>
      </c>
      <c r="D26" s="144">
        <f t="shared" si="0"/>
        <v>200</v>
      </c>
      <c r="E26" s="148">
        <v>200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>
        <f t="shared" si="2"/>
        <v>473</v>
      </c>
      <c r="U26" s="149">
        <v>119</v>
      </c>
      <c r="V26" s="151">
        <f t="shared" si="3"/>
        <v>25.158562367864697</v>
      </c>
    </row>
    <row r="27" spans="1:22" ht="24.75" customHeight="1">
      <c r="A27" s="136">
        <v>227</v>
      </c>
      <c r="B27" s="140" t="s">
        <v>78</v>
      </c>
      <c r="C27" s="138">
        <v>2978</v>
      </c>
      <c r="D27" s="144">
        <f t="shared" si="0"/>
        <v>-2978</v>
      </c>
      <c r="E27" s="148"/>
      <c r="F27" s="147"/>
      <c r="G27" s="147"/>
      <c r="H27" s="147"/>
      <c r="I27" s="147"/>
      <c r="J27" s="147"/>
      <c r="K27" s="147"/>
      <c r="L27" s="147">
        <v>-2978</v>
      </c>
      <c r="M27" s="147"/>
      <c r="N27" s="147"/>
      <c r="O27" s="147"/>
      <c r="P27" s="147"/>
      <c r="Q27" s="147"/>
      <c r="R27" s="147"/>
      <c r="S27" s="147"/>
      <c r="T27" s="147">
        <f t="shared" si="2"/>
        <v>0</v>
      </c>
      <c r="U27" s="149"/>
      <c r="V27" s="151"/>
    </row>
    <row r="28" spans="1:22" ht="24.75" customHeight="1">
      <c r="A28" s="136">
        <v>229</v>
      </c>
      <c r="B28" s="140" t="s">
        <v>79</v>
      </c>
      <c r="C28" s="138">
        <v>0</v>
      </c>
      <c r="D28" s="144">
        <f t="shared" si="0"/>
        <v>147</v>
      </c>
      <c r="E28" s="148">
        <v>60</v>
      </c>
      <c r="F28" s="147">
        <f>18-18</f>
        <v>0</v>
      </c>
      <c r="G28" s="147"/>
      <c r="H28" s="147">
        <v>18</v>
      </c>
      <c r="I28" s="147"/>
      <c r="J28" s="147"/>
      <c r="K28" s="147"/>
      <c r="L28" s="147"/>
      <c r="M28" s="147">
        <v>69</v>
      </c>
      <c r="N28" s="147"/>
      <c r="O28" s="147"/>
      <c r="P28" s="147"/>
      <c r="Q28" s="147"/>
      <c r="R28" s="147"/>
      <c r="S28" s="147"/>
      <c r="T28" s="147">
        <f t="shared" si="2"/>
        <v>147</v>
      </c>
      <c r="U28" s="149">
        <v>147</v>
      </c>
      <c r="V28" s="151">
        <f t="shared" si="3"/>
        <v>100</v>
      </c>
    </row>
    <row r="29" spans="1:22" ht="24.75" customHeight="1">
      <c r="A29" s="136">
        <v>232</v>
      </c>
      <c r="B29" s="140" t="s">
        <v>414</v>
      </c>
      <c r="C29" s="138">
        <v>0</v>
      </c>
      <c r="D29" s="144">
        <f t="shared" si="0"/>
        <v>1643</v>
      </c>
      <c r="E29" s="148"/>
      <c r="F29" s="147"/>
      <c r="G29" s="147"/>
      <c r="H29" s="147"/>
      <c r="I29" s="147"/>
      <c r="J29" s="147"/>
      <c r="K29" s="147"/>
      <c r="L29" s="147"/>
      <c r="M29" s="147">
        <v>1643</v>
      </c>
      <c r="N29" s="147"/>
      <c r="O29" s="147"/>
      <c r="P29" s="147"/>
      <c r="Q29" s="147"/>
      <c r="R29" s="147"/>
      <c r="S29" s="147"/>
      <c r="T29" s="147">
        <f t="shared" si="2"/>
        <v>1643</v>
      </c>
      <c r="U29" s="145">
        <v>1643</v>
      </c>
      <c r="V29" s="151">
        <f t="shared" si="3"/>
        <v>100</v>
      </c>
    </row>
    <row r="30" spans="1:22" ht="24.75" customHeight="1">
      <c r="A30" s="136">
        <v>233</v>
      </c>
      <c r="B30" s="140" t="s">
        <v>415</v>
      </c>
      <c r="C30" s="138">
        <v>0</v>
      </c>
      <c r="D30" s="144">
        <f t="shared" si="0"/>
        <v>0</v>
      </c>
      <c r="E30" s="148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>
        <f t="shared" si="2"/>
        <v>0</v>
      </c>
      <c r="U30" s="145"/>
      <c r="V30" s="151"/>
    </row>
  </sheetData>
  <sheetProtection/>
  <mergeCells count="23">
    <mergeCell ref="A3:C3"/>
    <mergeCell ref="J5:J7"/>
    <mergeCell ref="K5:K7"/>
    <mergeCell ref="R5:R7"/>
    <mergeCell ref="S5:S7"/>
    <mergeCell ref="D4:S4"/>
    <mergeCell ref="T4:T7"/>
    <mergeCell ref="U4:U7"/>
    <mergeCell ref="C5:C7"/>
    <mergeCell ref="D5:D7"/>
    <mergeCell ref="E5:F6"/>
    <mergeCell ref="G5:G7"/>
    <mergeCell ref="H5:I6"/>
    <mergeCell ref="V4:V7"/>
    <mergeCell ref="A2:V2"/>
    <mergeCell ref="L5:L7"/>
    <mergeCell ref="M5:M7"/>
    <mergeCell ref="N5:N7"/>
    <mergeCell ref="O5:O7"/>
    <mergeCell ref="P5:P7"/>
    <mergeCell ref="Q5:Q7"/>
    <mergeCell ref="A4:A7"/>
    <mergeCell ref="B4:B7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0"/>
  <sheetViews>
    <sheetView showZeros="0" zoomScalePageLayoutView="0" workbookViewId="0" topLeftCell="A1">
      <selection activeCell="C27" sqref="C27"/>
    </sheetView>
  </sheetViews>
  <sheetFormatPr defaultColWidth="9.00390625" defaultRowHeight="14.25"/>
  <cols>
    <col min="1" max="1" width="33.625" style="14" customWidth="1"/>
    <col min="2" max="2" width="10.50390625" style="47" customWidth="1"/>
    <col min="3" max="3" width="11.25390625" style="47" customWidth="1"/>
    <col min="4" max="4" width="11.625" style="47" customWidth="1"/>
    <col min="5" max="5" width="10.50390625" style="15" bestFit="1" customWidth="1"/>
    <col min="6" max="6" width="11.875" style="47" customWidth="1"/>
    <col min="7" max="7" width="12.00390625" style="15" bestFit="1" customWidth="1"/>
    <col min="8" max="16384" width="9.00390625" style="14" customWidth="1"/>
  </cols>
  <sheetData>
    <row r="1" spans="1:7" ht="20.25">
      <c r="A1" s="194" t="s">
        <v>198</v>
      </c>
      <c r="B1" s="195"/>
      <c r="C1" s="195"/>
      <c r="D1" s="195"/>
      <c r="E1" s="195"/>
      <c r="F1" s="195"/>
      <c r="G1" s="195"/>
    </row>
    <row r="2" spans="1:7" ht="12.75">
      <c r="A2" s="4" t="s">
        <v>57</v>
      </c>
      <c r="G2" s="44" t="s">
        <v>64</v>
      </c>
    </row>
    <row r="3" spans="1:7" ht="26.25">
      <c r="A3" s="23" t="s">
        <v>58</v>
      </c>
      <c r="B3" s="50" t="s">
        <v>59</v>
      </c>
      <c r="C3" s="51" t="s">
        <v>60</v>
      </c>
      <c r="D3" s="51" t="s">
        <v>61</v>
      </c>
      <c r="E3" s="26" t="s">
        <v>62</v>
      </c>
      <c r="F3" s="52" t="s">
        <v>7</v>
      </c>
      <c r="G3" s="26" t="s">
        <v>63</v>
      </c>
    </row>
    <row r="4" spans="1:7" ht="21.75" customHeight="1">
      <c r="A4" s="118" t="s">
        <v>375</v>
      </c>
      <c r="B4" s="98">
        <v>161916</v>
      </c>
      <c r="C4" s="98">
        <v>53969</v>
      </c>
      <c r="D4" s="98">
        <v>152908</v>
      </c>
      <c r="E4" s="119">
        <f aca="true" t="shared" si="0" ref="E4:E67">SUM(D4/B4)*100</f>
        <v>94.43662145803997</v>
      </c>
      <c r="F4" s="98">
        <v>124072</v>
      </c>
      <c r="G4" s="120">
        <f aca="true" t="shared" si="1" ref="G4:G68">IF(F4=0," ",(D4-F4)/F4*100)</f>
        <v>23.24134373589529</v>
      </c>
    </row>
    <row r="5" spans="1:7" s="9" customFormat="1" ht="14.25">
      <c r="A5" s="121" t="s">
        <v>199</v>
      </c>
      <c r="B5" s="98">
        <v>15433</v>
      </c>
      <c r="C5" s="98">
        <v>11750</v>
      </c>
      <c r="D5" s="98">
        <v>19735</v>
      </c>
      <c r="E5" s="119">
        <f t="shared" si="0"/>
        <v>127.87533208060648</v>
      </c>
      <c r="F5" s="98">
        <v>15844</v>
      </c>
      <c r="G5" s="120">
        <f t="shared" si="1"/>
        <v>24.55819237566271</v>
      </c>
    </row>
    <row r="6" spans="1:7" ht="15">
      <c r="A6" s="28" t="s">
        <v>200</v>
      </c>
      <c r="B6" s="98">
        <v>831</v>
      </c>
      <c r="C6" s="98">
        <v>87</v>
      </c>
      <c r="D6" s="98">
        <v>376</v>
      </c>
      <c r="E6" s="122">
        <f t="shared" si="0"/>
        <v>45.246690734055356</v>
      </c>
      <c r="F6" s="98">
        <v>285</v>
      </c>
      <c r="G6" s="122">
        <f t="shared" si="1"/>
        <v>31.929824561403507</v>
      </c>
    </row>
    <row r="7" spans="1:7" ht="15">
      <c r="A7" s="28" t="s">
        <v>201</v>
      </c>
      <c r="B7" s="98">
        <v>366</v>
      </c>
      <c r="C7" s="98">
        <v>33</v>
      </c>
      <c r="D7" s="98">
        <v>176</v>
      </c>
      <c r="E7" s="122">
        <f t="shared" si="0"/>
        <v>48.08743169398907</v>
      </c>
      <c r="F7" s="98">
        <v>155</v>
      </c>
      <c r="G7" s="122">
        <f t="shared" si="1"/>
        <v>13.548387096774196</v>
      </c>
    </row>
    <row r="8" spans="1:7" ht="15">
      <c r="A8" s="28" t="s">
        <v>202</v>
      </c>
      <c r="B8" s="98">
        <v>5017</v>
      </c>
      <c r="C8" s="98">
        <v>582</v>
      </c>
      <c r="D8" s="98">
        <v>2754</v>
      </c>
      <c r="E8" s="122">
        <f t="shared" si="0"/>
        <v>54.893362567271275</v>
      </c>
      <c r="F8" s="98">
        <v>2030</v>
      </c>
      <c r="G8" s="122">
        <f t="shared" si="1"/>
        <v>35.66502463054187</v>
      </c>
    </row>
    <row r="9" spans="1:7" ht="15">
      <c r="A9" s="28" t="s">
        <v>203</v>
      </c>
      <c r="B9" s="98">
        <v>522</v>
      </c>
      <c r="C9" s="98">
        <v>304</v>
      </c>
      <c r="D9" s="98">
        <v>797</v>
      </c>
      <c r="E9" s="122">
        <f t="shared" si="0"/>
        <v>152.68199233716476</v>
      </c>
      <c r="F9" s="98">
        <v>311</v>
      </c>
      <c r="G9" s="122">
        <f t="shared" si="1"/>
        <v>156.2700964630225</v>
      </c>
    </row>
    <row r="10" spans="1:7" ht="15">
      <c r="A10" s="28" t="s">
        <v>204</v>
      </c>
      <c r="B10" s="98">
        <v>254</v>
      </c>
      <c r="C10" s="98">
        <v>35</v>
      </c>
      <c r="D10" s="98">
        <v>165</v>
      </c>
      <c r="E10" s="122">
        <f t="shared" si="0"/>
        <v>64.96062992125984</v>
      </c>
      <c r="F10" s="98">
        <v>98</v>
      </c>
      <c r="G10" s="122">
        <f t="shared" si="1"/>
        <v>68.36734693877551</v>
      </c>
    </row>
    <row r="11" spans="1:7" ht="15">
      <c r="A11" s="28" t="s">
        <v>205</v>
      </c>
      <c r="B11" s="98">
        <v>1511</v>
      </c>
      <c r="C11" s="98">
        <v>279</v>
      </c>
      <c r="D11" s="98">
        <v>906</v>
      </c>
      <c r="E11" s="122">
        <f t="shared" si="0"/>
        <v>59.9602911978822</v>
      </c>
      <c r="F11" s="98">
        <v>657</v>
      </c>
      <c r="G11" s="122">
        <f t="shared" si="1"/>
        <v>37.89954337899543</v>
      </c>
    </row>
    <row r="12" spans="1:7" ht="15">
      <c r="A12" s="29" t="s">
        <v>206</v>
      </c>
      <c r="B12" s="98">
        <v>0</v>
      </c>
      <c r="C12" s="98">
        <v>22</v>
      </c>
      <c r="D12" s="98">
        <v>264</v>
      </c>
      <c r="E12" s="122"/>
      <c r="F12" s="98">
        <v>133</v>
      </c>
      <c r="G12" s="122">
        <f t="shared" si="1"/>
        <v>98.49624060150376</v>
      </c>
    </row>
    <row r="13" spans="1:7" ht="15">
      <c r="A13" s="28" t="s">
        <v>207</v>
      </c>
      <c r="B13" s="98">
        <v>166</v>
      </c>
      <c r="C13" s="98">
        <v>40</v>
      </c>
      <c r="D13" s="98">
        <v>96</v>
      </c>
      <c r="E13" s="122">
        <f t="shared" si="0"/>
        <v>57.831325301204814</v>
      </c>
      <c r="F13" s="98">
        <v>169</v>
      </c>
      <c r="G13" s="122">
        <f t="shared" si="1"/>
        <v>-43.19526627218935</v>
      </c>
    </row>
    <row r="14" spans="1:7" ht="15">
      <c r="A14" s="30" t="s">
        <v>208</v>
      </c>
      <c r="B14" s="98">
        <v>395</v>
      </c>
      <c r="C14" s="98">
        <v>39</v>
      </c>
      <c r="D14" s="98">
        <v>174</v>
      </c>
      <c r="E14" s="122">
        <f t="shared" si="0"/>
        <v>44.050632911392405</v>
      </c>
      <c r="F14" s="98">
        <v>140</v>
      </c>
      <c r="G14" s="122">
        <f t="shared" si="1"/>
        <v>24.285714285714285</v>
      </c>
    </row>
    <row r="15" spans="1:7" ht="15">
      <c r="A15" s="28" t="s">
        <v>209</v>
      </c>
      <c r="B15" s="98">
        <v>558</v>
      </c>
      <c r="C15" s="98">
        <v>73</v>
      </c>
      <c r="D15" s="98">
        <v>315</v>
      </c>
      <c r="E15" s="122">
        <f t="shared" si="0"/>
        <v>56.451612903225815</v>
      </c>
      <c r="F15" s="98">
        <v>183</v>
      </c>
      <c r="G15" s="122">
        <f t="shared" si="1"/>
        <v>72.1311475409836</v>
      </c>
    </row>
    <row r="16" spans="1:7" ht="15">
      <c r="A16" s="28" t="s">
        <v>210</v>
      </c>
      <c r="B16" s="98">
        <v>105</v>
      </c>
      <c r="C16" s="98">
        <v>14</v>
      </c>
      <c r="D16" s="98">
        <v>52</v>
      </c>
      <c r="E16" s="122">
        <f t="shared" si="0"/>
        <v>49.523809523809526</v>
      </c>
      <c r="F16" s="98">
        <v>38</v>
      </c>
      <c r="G16" s="122">
        <f t="shared" si="1"/>
        <v>36.84210526315789</v>
      </c>
    </row>
    <row r="17" spans="1:7" ht="15">
      <c r="A17" s="28" t="s">
        <v>211</v>
      </c>
      <c r="B17" s="98">
        <v>1215</v>
      </c>
      <c r="C17" s="98">
        <v>118</v>
      </c>
      <c r="D17" s="98">
        <v>521</v>
      </c>
      <c r="E17" s="122">
        <f t="shared" si="0"/>
        <v>42.88065843621399</v>
      </c>
      <c r="F17" s="98">
        <v>296</v>
      </c>
      <c r="G17" s="122">
        <f t="shared" si="1"/>
        <v>76.01351351351352</v>
      </c>
    </row>
    <row r="18" spans="1:7" ht="15">
      <c r="A18" s="28" t="s">
        <v>212</v>
      </c>
      <c r="B18" s="98">
        <v>34</v>
      </c>
      <c r="C18" s="98">
        <v>5</v>
      </c>
      <c r="D18" s="98">
        <v>17</v>
      </c>
      <c r="E18" s="122">
        <f t="shared" si="0"/>
        <v>50</v>
      </c>
      <c r="F18" s="98">
        <v>7</v>
      </c>
      <c r="G18" s="122">
        <f t="shared" si="1"/>
        <v>142.85714285714286</v>
      </c>
    </row>
    <row r="19" spans="1:7" ht="15">
      <c r="A19" s="28" t="s">
        <v>213</v>
      </c>
      <c r="B19" s="98">
        <v>137</v>
      </c>
      <c r="C19" s="98">
        <v>62</v>
      </c>
      <c r="D19" s="98">
        <v>115</v>
      </c>
      <c r="E19" s="122">
        <f t="shared" si="0"/>
        <v>83.94160583941606</v>
      </c>
      <c r="F19" s="98">
        <v>93</v>
      </c>
      <c r="G19" s="122">
        <f t="shared" si="1"/>
        <v>23.655913978494624</v>
      </c>
    </row>
    <row r="20" spans="1:7" ht="15">
      <c r="A20" s="31" t="s">
        <v>214</v>
      </c>
      <c r="B20" s="98">
        <v>2</v>
      </c>
      <c r="C20" s="98">
        <v>0</v>
      </c>
      <c r="D20" s="98">
        <v>0</v>
      </c>
      <c r="E20" s="122">
        <f t="shared" si="0"/>
        <v>0</v>
      </c>
      <c r="F20" s="98">
        <v>0</v>
      </c>
      <c r="G20" s="122" t="str">
        <f t="shared" si="1"/>
        <v> </v>
      </c>
    </row>
    <row r="21" spans="1:7" ht="15">
      <c r="A21" s="31" t="s">
        <v>215</v>
      </c>
      <c r="B21" s="98">
        <v>1</v>
      </c>
      <c r="C21" s="98">
        <v>0</v>
      </c>
      <c r="D21" s="98">
        <v>0</v>
      </c>
      <c r="E21" s="122"/>
      <c r="F21" s="98">
        <v>0</v>
      </c>
      <c r="G21" s="122" t="str">
        <f t="shared" si="1"/>
        <v> </v>
      </c>
    </row>
    <row r="22" spans="1:7" ht="15">
      <c r="A22" s="28" t="s">
        <v>216</v>
      </c>
      <c r="B22" s="98">
        <v>85</v>
      </c>
      <c r="C22" s="98">
        <v>9</v>
      </c>
      <c r="D22" s="98">
        <v>40</v>
      </c>
      <c r="E22" s="122">
        <f t="shared" si="0"/>
        <v>47.05882352941176</v>
      </c>
      <c r="F22" s="98">
        <v>32</v>
      </c>
      <c r="G22" s="122">
        <f t="shared" si="1"/>
        <v>25</v>
      </c>
    </row>
    <row r="23" spans="1:7" ht="15">
      <c r="A23" s="31" t="s">
        <v>217</v>
      </c>
      <c r="B23" s="98">
        <v>55</v>
      </c>
      <c r="C23" s="98">
        <v>6</v>
      </c>
      <c r="D23" s="98">
        <v>26</v>
      </c>
      <c r="E23" s="122">
        <f>SUM(D23/B23)*100</f>
        <v>47.27272727272727</v>
      </c>
      <c r="F23" s="98">
        <v>20</v>
      </c>
      <c r="G23" s="122">
        <f>IF(F23=0," ",(D23-F23)/F23*100)</f>
        <v>30</v>
      </c>
    </row>
    <row r="24" spans="1:7" ht="15">
      <c r="A24" s="31" t="s">
        <v>218</v>
      </c>
      <c r="B24" s="98">
        <v>480</v>
      </c>
      <c r="C24" s="98">
        <v>36</v>
      </c>
      <c r="D24" s="98">
        <v>1079</v>
      </c>
      <c r="E24" s="122">
        <f>SUM(D24/B24)*100</f>
        <v>224.79166666666669</v>
      </c>
      <c r="F24" s="98">
        <v>1421</v>
      </c>
      <c r="G24" s="122">
        <f>IF(F24=0," ",(D24-F24)/F24*100)</f>
        <v>-24.06755805770584</v>
      </c>
    </row>
    <row r="25" spans="1:7" ht="15">
      <c r="A25" s="31" t="s">
        <v>219</v>
      </c>
      <c r="B25" s="98">
        <v>1151</v>
      </c>
      <c r="C25" s="98">
        <v>149</v>
      </c>
      <c r="D25" s="98">
        <v>585</v>
      </c>
      <c r="E25" s="122">
        <f t="shared" si="0"/>
        <v>50.82536924413553</v>
      </c>
      <c r="F25" s="98">
        <v>417</v>
      </c>
      <c r="G25" s="122">
        <f t="shared" si="1"/>
        <v>40.28776978417266</v>
      </c>
    </row>
    <row r="26" spans="1:7" ht="15">
      <c r="A26" s="31" t="s">
        <v>220</v>
      </c>
      <c r="B26" s="98">
        <v>500</v>
      </c>
      <c r="C26" s="98">
        <v>63</v>
      </c>
      <c r="D26" s="98">
        <v>707</v>
      </c>
      <c r="E26" s="122">
        <f t="shared" si="0"/>
        <v>141.4</v>
      </c>
      <c r="F26" s="98">
        <v>149</v>
      </c>
      <c r="G26" s="122">
        <f t="shared" si="1"/>
        <v>374.496644295302</v>
      </c>
    </row>
    <row r="27" spans="1:7" ht="15">
      <c r="A27" s="31" t="s">
        <v>221</v>
      </c>
      <c r="B27" s="98">
        <v>176</v>
      </c>
      <c r="C27" s="98">
        <v>74</v>
      </c>
      <c r="D27" s="98">
        <v>183</v>
      </c>
      <c r="E27" s="122">
        <f t="shared" si="0"/>
        <v>103.97727272727273</v>
      </c>
      <c r="F27" s="98">
        <v>98</v>
      </c>
      <c r="G27" s="122">
        <f t="shared" si="1"/>
        <v>86.73469387755102</v>
      </c>
    </row>
    <row r="28" spans="1:7" ht="15">
      <c r="A28" s="31" t="s">
        <v>222</v>
      </c>
      <c r="B28" s="98">
        <v>71</v>
      </c>
      <c r="C28" s="98">
        <v>10</v>
      </c>
      <c r="D28" s="98">
        <v>35</v>
      </c>
      <c r="E28" s="122">
        <f t="shared" si="0"/>
        <v>49.29577464788733</v>
      </c>
      <c r="F28" s="98">
        <v>28</v>
      </c>
      <c r="G28" s="122">
        <f t="shared" si="1"/>
        <v>25</v>
      </c>
    </row>
    <row r="29" spans="1:7" ht="15">
      <c r="A29" s="31" t="s">
        <v>223</v>
      </c>
      <c r="B29" s="98">
        <v>544</v>
      </c>
      <c r="C29" s="98">
        <v>69</v>
      </c>
      <c r="D29" s="98">
        <v>266</v>
      </c>
      <c r="E29" s="122">
        <f t="shared" si="0"/>
        <v>48.89705882352941</v>
      </c>
      <c r="F29" s="98">
        <v>226</v>
      </c>
      <c r="G29" s="122">
        <f t="shared" si="1"/>
        <v>17.699115044247787</v>
      </c>
    </row>
    <row r="30" spans="1:7" ht="15">
      <c r="A30" s="32" t="s">
        <v>224</v>
      </c>
      <c r="B30" s="98">
        <v>1257</v>
      </c>
      <c r="C30" s="98">
        <v>9640</v>
      </c>
      <c r="D30" s="98">
        <v>10084</v>
      </c>
      <c r="E30" s="122">
        <f t="shared" si="0"/>
        <v>802.2275258552108</v>
      </c>
      <c r="F30" s="98">
        <v>8859</v>
      </c>
      <c r="G30" s="122">
        <f t="shared" si="1"/>
        <v>13.827745795236481</v>
      </c>
    </row>
    <row r="31" spans="1:7" s="9" customFormat="1" ht="14.25">
      <c r="A31" s="123" t="s">
        <v>225</v>
      </c>
      <c r="B31" s="98">
        <v>20</v>
      </c>
      <c r="C31" s="98">
        <v>0</v>
      </c>
      <c r="D31" s="98">
        <v>48</v>
      </c>
      <c r="E31" s="120">
        <f t="shared" si="0"/>
        <v>240</v>
      </c>
      <c r="F31" s="98">
        <v>49</v>
      </c>
      <c r="G31" s="120">
        <f t="shared" si="1"/>
        <v>-2.0408163265306123</v>
      </c>
    </row>
    <row r="32" spans="1:7" s="9" customFormat="1" ht="14.25">
      <c r="A32" s="28" t="s">
        <v>226</v>
      </c>
      <c r="B32" s="98">
        <v>19</v>
      </c>
      <c r="C32" s="98">
        <v>0</v>
      </c>
      <c r="D32" s="98">
        <v>48</v>
      </c>
      <c r="E32" s="120">
        <f t="shared" si="0"/>
        <v>252.6315789473684</v>
      </c>
      <c r="F32" s="98">
        <v>49</v>
      </c>
      <c r="G32" s="120">
        <f t="shared" si="1"/>
        <v>-2.0408163265306123</v>
      </c>
    </row>
    <row r="33" spans="1:7" s="9" customFormat="1" ht="14.25">
      <c r="A33" s="28" t="s">
        <v>227</v>
      </c>
      <c r="B33" s="98">
        <v>1</v>
      </c>
      <c r="C33" s="98">
        <v>0</v>
      </c>
      <c r="D33" s="98">
        <v>0</v>
      </c>
      <c r="E33" s="120">
        <f t="shared" si="0"/>
        <v>0</v>
      </c>
      <c r="F33" s="98">
        <v>0</v>
      </c>
      <c r="G33" s="120"/>
    </row>
    <row r="34" spans="1:7" s="9" customFormat="1" ht="14.25">
      <c r="A34" s="123" t="s">
        <v>228</v>
      </c>
      <c r="B34" s="98">
        <v>7226</v>
      </c>
      <c r="C34" s="98">
        <v>1463</v>
      </c>
      <c r="D34" s="98">
        <v>5398</v>
      </c>
      <c r="E34" s="120">
        <f t="shared" si="0"/>
        <v>74.70246332687516</v>
      </c>
      <c r="F34" s="98">
        <v>3698</v>
      </c>
      <c r="G34" s="120">
        <f t="shared" si="1"/>
        <v>45.97079502433748</v>
      </c>
    </row>
    <row r="35" spans="1:7" ht="15">
      <c r="A35" s="28" t="s">
        <v>229</v>
      </c>
      <c r="B35" s="98">
        <v>162</v>
      </c>
      <c r="C35" s="98">
        <v>95</v>
      </c>
      <c r="D35" s="98">
        <v>465</v>
      </c>
      <c r="E35" s="122">
        <f t="shared" si="0"/>
        <v>287.037037037037</v>
      </c>
      <c r="F35" s="98">
        <v>144</v>
      </c>
      <c r="G35" s="122">
        <f t="shared" si="1"/>
        <v>222.91666666666666</v>
      </c>
    </row>
    <row r="36" spans="1:7" ht="15">
      <c r="A36" s="28" t="s">
        <v>230</v>
      </c>
      <c r="B36" s="98">
        <v>4729</v>
      </c>
      <c r="C36" s="98">
        <v>975</v>
      </c>
      <c r="D36" s="98">
        <v>3276</v>
      </c>
      <c r="E36" s="122">
        <f t="shared" si="0"/>
        <v>69.27468809473461</v>
      </c>
      <c r="F36" s="98">
        <v>2592</v>
      </c>
      <c r="G36" s="122">
        <f t="shared" si="1"/>
        <v>26.38888888888889</v>
      </c>
    </row>
    <row r="37" spans="1:7" ht="15">
      <c r="A37" s="28" t="s">
        <v>231</v>
      </c>
      <c r="B37" s="98">
        <v>2</v>
      </c>
      <c r="C37" s="98">
        <v>3</v>
      </c>
      <c r="D37" s="98">
        <v>87</v>
      </c>
      <c r="E37" s="122">
        <f t="shared" si="0"/>
        <v>4350</v>
      </c>
      <c r="F37" s="98">
        <v>18</v>
      </c>
      <c r="G37" s="122">
        <f t="shared" si="1"/>
        <v>383.33333333333337</v>
      </c>
    </row>
    <row r="38" spans="1:7" ht="15">
      <c r="A38" s="28" t="s">
        <v>232</v>
      </c>
      <c r="B38" s="98">
        <v>574</v>
      </c>
      <c r="C38" s="98">
        <v>91</v>
      </c>
      <c r="D38" s="98">
        <v>413</v>
      </c>
      <c r="E38" s="122">
        <f t="shared" si="0"/>
        <v>71.95121951219512</v>
      </c>
      <c r="F38" s="98">
        <v>286</v>
      </c>
      <c r="G38" s="122">
        <f t="shared" si="1"/>
        <v>44.40559440559441</v>
      </c>
    </row>
    <row r="39" spans="1:7" ht="15">
      <c r="A39" s="28" t="s">
        <v>233</v>
      </c>
      <c r="B39" s="98">
        <v>999</v>
      </c>
      <c r="C39" s="98">
        <v>156</v>
      </c>
      <c r="D39" s="98">
        <v>756</v>
      </c>
      <c r="E39" s="122">
        <f t="shared" si="0"/>
        <v>75.67567567567568</v>
      </c>
      <c r="F39" s="98">
        <v>372</v>
      </c>
      <c r="G39" s="122">
        <f t="shared" si="1"/>
        <v>103.2258064516129</v>
      </c>
    </row>
    <row r="40" spans="1:7" ht="15">
      <c r="A40" s="28" t="s">
        <v>234</v>
      </c>
      <c r="B40" s="98">
        <v>675</v>
      </c>
      <c r="C40" s="98">
        <v>131</v>
      </c>
      <c r="D40" s="98">
        <v>376</v>
      </c>
      <c r="E40" s="122">
        <f t="shared" si="0"/>
        <v>55.7037037037037</v>
      </c>
      <c r="F40" s="98">
        <v>267</v>
      </c>
      <c r="G40" s="122">
        <f t="shared" si="1"/>
        <v>40.823970037453186</v>
      </c>
    </row>
    <row r="41" spans="1:7" ht="15">
      <c r="A41" s="28" t="s">
        <v>235</v>
      </c>
      <c r="B41" s="98">
        <v>0</v>
      </c>
      <c r="C41" s="98">
        <v>0</v>
      </c>
      <c r="D41" s="98">
        <v>0</v>
      </c>
      <c r="E41" s="122"/>
      <c r="F41" s="98">
        <v>0</v>
      </c>
      <c r="G41" s="122" t="str">
        <f t="shared" si="1"/>
        <v> </v>
      </c>
    </row>
    <row r="42" spans="1:7" ht="15">
      <c r="A42" s="28" t="s">
        <v>236</v>
      </c>
      <c r="B42" s="98">
        <v>0</v>
      </c>
      <c r="C42" s="98">
        <v>0</v>
      </c>
      <c r="D42" s="98">
        <v>0</v>
      </c>
      <c r="E42" s="122"/>
      <c r="F42" s="98">
        <v>0</v>
      </c>
      <c r="G42" s="120" t="str">
        <f t="shared" si="1"/>
        <v> </v>
      </c>
    </row>
    <row r="43" spans="1:7" ht="15">
      <c r="A43" s="28" t="s">
        <v>237</v>
      </c>
      <c r="B43" s="98">
        <v>0</v>
      </c>
      <c r="C43" s="98">
        <v>0</v>
      </c>
      <c r="D43" s="98">
        <v>0</v>
      </c>
      <c r="E43" s="122"/>
      <c r="F43" s="98">
        <v>0</v>
      </c>
      <c r="G43" s="120" t="str">
        <f t="shared" si="1"/>
        <v> </v>
      </c>
    </row>
    <row r="44" spans="1:7" ht="15">
      <c r="A44" s="31" t="s">
        <v>238</v>
      </c>
      <c r="B44" s="98">
        <v>85</v>
      </c>
      <c r="C44" s="98">
        <v>12</v>
      </c>
      <c r="D44" s="98">
        <v>25</v>
      </c>
      <c r="E44" s="122">
        <f t="shared" si="0"/>
        <v>29.411764705882355</v>
      </c>
      <c r="F44" s="98">
        <v>19</v>
      </c>
      <c r="G44" s="120">
        <f t="shared" si="1"/>
        <v>31.57894736842105</v>
      </c>
    </row>
    <row r="45" spans="1:7" s="9" customFormat="1" ht="14.25">
      <c r="A45" s="123" t="s">
        <v>239</v>
      </c>
      <c r="B45" s="98">
        <v>44876</v>
      </c>
      <c r="C45" s="98">
        <v>6332</v>
      </c>
      <c r="D45" s="98">
        <v>24882</v>
      </c>
      <c r="E45" s="122">
        <f t="shared" si="0"/>
        <v>55.44611819235226</v>
      </c>
      <c r="F45" s="98">
        <v>18415</v>
      </c>
      <c r="G45" s="120">
        <f t="shared" si="1"/>
        <v>35.118110236220474</v>
      </c>
    </row>
    <row r="46" spans="1:7" ht="15">
      <c r="A46" s="29" t="s">
        <v>240</v>
      </c>
      <c r="B46" s="98">
        <v>180</v>
      </c>
      <c r="C46" s="98">
        <v>17</v>
      </c>
      <c r="D46" s="98">
        <v>79</v>
      </c>
      <c r="E46" s="122">
        <f t="shared" si="0"/>
        <v>43.888888888888886</v>
      </c>
      <c r="F46" s="98">
        <v>62</v>
      </c>
      <c r="G46" s="122">
        <f t="shared" si="1"/>
        <v>27.419354838709676</v>
      </c>
    </row>
    <row r="47" spans="1:7" ht="15">
      <c r="A47" s="29" t="s">
        <v>241</v>
      </c>
      <c r="B47" s="98">
        <v>43494</v>
      </c>
      <c r="C47" s="98">
        <v>6148</v>
      </c>
      <c r="D47" s="98">
        <v>24209</v>
      </c>
      <c r="E47" s="122">
        <f t="shared" si="0"/>
        <v>55.660550880581226</v>
      </c>
      <c r="F47" s="98">
        <v>17906</v>
      </c>
      <c r="G47" s="122">
        <f t="shared" si="1"/>
        <v>35.200491455378085</v>
      </c>
    </row>
    <row r="48" spans="1:7" ht="15">
      <c r="A48" s="29" t="s">
        <v>242</v>
      </c>
      <c r="B48" s="98">
        <v>598</v>
      </c>
      <c r="C48" s="98">
        <v>86</v>
      </c>
      <c r="D48" s="98">
        <v>279</v>
      </c>
      <c r="E48" s="122">
        <f t="shared" si="0"/>
        <v>46.65551839464883</v>
      </c>
      <c r="F48" s="98">
        <v>232</v>
      </c>
      <c r="G48" s="122">
        <f t="shared" si="1"/>
        <v>20.25862068965517</v>
      </c>
    </row>
    <row r="49" spans="1:7" ht="15">
      <c r="A49" s="29" t="s">
        <v>243</v>
      </c>
      <c r="B49" s="98">
        <v>0</v>
      </c>
      <c r="C49" s="98">
        <v>0</v>
      </c>
      <c r="D49" s="98">
        <v>0</v>
      </c>
      <c r="E49" s="122"/>
      <c r="F49" s="98">
        <v>0</v>
      </c>
      <c r="G49" s="122" t="str">
        <f t="shared" si="1"/>
        <v> </v>
      </c>
    </row>
    <row r="50" spans="1:7" ht="15">
      <c r="A50" s="29" t="s">
        <v>244</v>
      </c>
      <c r="B50" s="98">
        <v>0</v>
      </c>
      <c r="C50" s="98">
        <v>0</v>
      </c>
      <c r="D50" s="98">
        <v>0</v>
      </c>
      <c r="E50" s="122"/>
      <c r="F50" s="98">
        <v>0</v>
      </c>
      <c r="G50" s="122" t="str">
        <f t="shared" si="1"/>
        <v> </v>
      </c>
    </row>
    <row r="51" spans="1:7" ht="15">
      <c r="A51" s="29" t="s">
        <v>245</v>
      </c>
      <c r="B51" s="98">
        <v>0</v>
      </c>
      <c r="C51" s="98">
        <v>0</v>
      </c>
      <c r="D51" s="98">
        <v>0</v>
      </c>
      <c r="E51" s="122"/>
      <c r="F51" s="98">
        <v>0</v>
      </c>
      <c r="G51" s="122" t="str">
        <f t="shared" si="1"/>
        <v> </v>
      </c>
    </row>
    <row r="52" spans="1:7" ht="15">
      <c r="A52" s="29" t="s">
        <v>246</v>
      </c>
      <c r="B52" s="98">
        <v>62</v>
      </c>
      <c r="C52" s="98">
        <v>10</v>
      </c>
      <c r="D52" s="98">
        <v>39</v>
      </c>
      <c r="E52" s="122">
        <f t="shared" si="0"/>
        <v>62.903225806451616</v>
      </c>
      <c r="F52" s="98">
        <v>26</v>
      </c>
      <c r="G52" s="122">
        <f t="shared" si="1"/>
        <v>50</v>
      </c>
    </row>
    <row r="53" spans="1:7" ht="15">
      <c r="A53" s="29" t="s">
        <v>247</v>
      </c>
      <c r="B53" s="98">
        <v>542</v>
      </c>
      <c r="C53" s="98">
        <v>72</v>
      </c>
      <c r="D53" s="98">
        <v>247</v>
      </c>
      <c r="E53" s="122">
        <f t="shared" si="0"/>
        <v>45.571955719557195</v>
      </c>
      <c r="F53" s="98">
        <v>189</v>
      </c>
      <c r="G53" s="122">
        <f t="shared" si="1"/>
        <v>30.687830687830687</v>
      </c>
    </row>
    <row r="54" spans="1:7" ht="15">
      <c r="A54" s="29" t="s">
        <v>248</v>
      </c>
      <c r="B54" s="98">
        <v>0</v>
      </c>
      <c r="C54" s="98">
        <v>0</v>
      </c>
      <c r="D54" s="98">
        <v>29</v>
      </c>
      <c r="E54" s="122"/>
      <c r="F54" s="98">
        <v>0</v>
      </c>
      <c r="G54" s="120" t="str">
        <f t="shared" si="1"/>
        <v> </v>
      </c>
    </row>
    <row r="55" spans="1:7" ht="15">
      <c r="A55" s="32" t="s">
        <v>249</v>
      </c>
      <c r="B55" s="98">
        <v>0</v>
      </c>
      <c r="C55" s="98">
        <v>0</v>
      </c>
      <c r="D55" s="98">
        <v>0</v>
      </c>
      <c r="E55" s="122"/>
      <c r="F55" s="98">
        <v>0</v>
      </c>
      <c r="G55" s="120" t="str">
        <f t="shared" si="1"/>
        <v> </v>
      </c>
    </row>
    <row r="56" spans="1:7" s="9" customFormat="1" ht="14.25">
      <c r="A56" s="123" t="s">
        <v>250</v>
      </c>
      <c r="B56" s="98">
        <v>239</v>
      </c>
      <c r="C56" s="98">
        <v>39</v>
      </c>
      <c r="D56" s="98">
        <v>941</v>
      </c>
      <c r="E56" s="120">
        <f t="shared" si="0"/>
        <v>393.7238493723849</v>
      </c>
      <c r="F56" s="98">
        <v>801</v>
      </c>
      <c r="G56" s="120">
        <f t="shared" si="1"/>
        <v>17.478152309612984</v>
      </c>
    </row>
    <row r="57" spans="1:7" ht="15">
      <c r="A57" s="28" t="s">
        <v>251</v>
      </c>
      <c r="B57" s="98">
        <v>84</v>
      </c>
      <c r="C57" s="98">
        <v>8</v>
      </c>
      <c r="D57" s="98">
        <v>37</v>
      </c>
      <c r="E57" s="122">
        <f t="shared" si="0"/>
        <v>44.047619047619044</v>
      </c>
      <c r="F57" s="98">
        <v>28</v>
      </c>
      <c r="G57" s="122">
        <f t="shared" si="1"/>
        <v>32.142857142857146</v>
      </c>
    </row>
    <row r="58" spans="1:7" ht="15">
      <c r="A58" s="28" t="s">
        <v>252</v>
      </c>
      <c r="B58" s="98">
        <v>90</v>
      </c>
      <c r="C58" s="98">
        <v>10</v>
      </c>
      <c r="D58" s="98">
        <v>38</v>
      </c>
      <c r="E58" s="122">
        <f t="shared" si="0"/>
        <v>42.22222222222222</v>
      </c>
      <c r="F58" s="98">
        <v>25</v>
      </c>
      <c r="G58" s="122">
        <f t="shared" si="1"/>
        <v>52</v>
      </c>
    </row>
    <row r="59" spans="1:7" ht="15">
      <c r="A59" s="28" t="s">
        <v>253</v>
      </c>
      <c r="B59" s="98">
        <v>0</v>
      </c>
      <c r="C59" s="98">
        <v>0</v>
      </c>
      <c r="D59" s="98">
        <v>0</v>
      </c>
      <c r="E59" s="122"/>
      <c r="F59" s="98">
        <v>0</v>
      </c>
      <c r="G59" s="122" t="str">
        <f t="shared" si="1"/>
        <v> </v>
      </c>
    </row>
    <row r="60" spans="1:7" ht="15">
      <c r="A60" s="33" t="s">
        <v>254</v>
      </c>
      <c r="B60" s="98">
        <v>0</v>
      </c>
      <c r="C60" s="98">
        <v>0</v>
      </c>
      <c r="D60" s="98">
        <v>710</v>
      </c>
      <c r="E60" s="122"/>
      <c r="F60" s="98">
        <v>710</v>
      </c>
      <c r="G60" s="122">
        <f t="shared" si="1"/>
        <v>0</v>
      </c>
    </row>
    <row r="61" spans="1:7" ht="15">
      <c r="A61" s="28" t="s">
        <v>255</v>
      </c>
      <c r="B61" s="98">
        <v>0</v>
      </c>
      <c r="C61" s="98">
        <v>0</v>
      </c>
      <c r="D61" s="98">
        <v>0</v>
      </c>
      <c r="E61" s="122"/>
      <c r="F61" s="98">
        <v>0</v>
      </c>
      <c r="G61" s="122" t="str">
        <f t="shared" si="1"/>
        <v> </v>
      </c>
    </row>
    <row r="62" spans="1:7" ht="15">
      <c r="A62" s="28" t="s">
        <v>256</v>
      </c>
      <c r="B62" s="98">
        <v>0</v>
      </c>
      <c r="C62" s="98">
        <v>0</v>
      </c>
      <c r="D62" s="98">
        <v>0</v>
      </c>
      <c r="E62" s="122"/>
      <c r="F62" s="98">
        <v>0</v>
      </c>
      <c r="G62" s="122" t="str">
        <f t="shared" si="1"/>
        <v> </v>
      </c>
    </row>
    <row r="63" spans="1:7" ht="15">
      <c r="A63" s="28" t="s">
        <v>257</v>
      </c>
      <c r="B63" s="98">
        <v>65</v>
      </c>
      <c r="C63" s="98">
        <v>21</v>
      </c>
      <c r="D63" s="98">
        <v>155</v>
      </c>
      <c r="E63" s="122">
        <f t="shared" si="0"/>
        <v>238.46153846153845</v>
      </c>
      <c r="F63" s="98">
        <v>37</v>
      </c>
      <c r="G63" s="122">
        <f t="shared" si="1"/>
        <v>318.9189189189189</v>
      </c>
    </row>
    <row r="64" spans="1:7" ht="15">
      <c r="A64" s="28" t="s">
        <v>258</v>
      </c>
      <c r="B64" s="98">
        <v>0</v>
      </c>
      <c r="C64" s="98">
        <v>0</v>
      </c>
      <c r="D64" s="98">
        <v>0</v>
      </c>
      <c r="E64" s="122"/>
      <c r="F64" s="98">
        <v>0</v>
      </c>
      <c r="G64" s="120" t="str">
        <f t="shared" si="1"/>
        <v> </v>
      </c>
    </row>
    <row r="65" spans="1:7" ht="15">
      <c r="A65" s="32" t="s">
        <v>259</v>
      </c>
      <c r="B65" s="98">
        <v>0</v>
      </c>
      <c r="C65" s="98">
        <v>0</v>
      </c>
      <c r="D65" s="98">
        <v>0</v>
      </c>
      <c r="E65" s="122" t="e">
        <f t="shared" si="0"/>
        <v>#DIV/0!</v>
      </c>
      <c r="F65" s="98">
        <v>0</v>
      </c>
      <c r="G65" s="120" t="str">
        <f t="shared" si="1"/>
        <v> </v>
      </c>
    </row>
    <row r="66" spans="1:7" s="9" customFormat="1" ht="14.25">
      <c r="A66" s="124" t="s">
        <v>260</v>
      </c>
      <c r="B66" s="98">
        <v>2164</v>
      </c>
      <c r="C66" s="98">
        <v>288</v>
      </c>
      <c r="D66" s="98">
        <v>946</v>
      </c>
      <c r="E66" s="120">
        <f t="shared" si="0"/>
        <v>43.715341959334566</v>
      </c>
      <c r="F66" s="98">
        <v>778</v>
      </c>
      <c r="G66" s="120">
        <f t="shared" si="1"/>
        <v>21.59383033419023</v>
      </c>
    </row>
    <row r="67" spans="1:7" ht="15">
      <c r="A67" s="28" t="s">
        <v>261</v>
      </c>
      <c r="B67" s="98">
        <v>1479</v>
      </c>
      <c r="C67" s="98">
        <v>165</v>
      </c>
      <c r="D67" s="98">
        <v>512</v>
      </c>
      <c r="E67" s="122">
        <f t="shared" si="0"/>
        <v>34.617985125084516</v>
      </c>
      <c r="F67" s="98">
        <v>426</v>
      </c>
      <c r="G67" s="122">
        <f t="shared" si="1"/>
        <v>20.187793427230048</v>
      </c>
    </row>
    <row r="68" spans="1:7" ht="15">
      <c r="A68" s="28" t="s">
        <v>262</v>
      </c>
      <c r="B68" s="98">
        <v>86</v>
      </c>
      <c r="C68" s="98">
        <v>10</v>
      </c>
      <c r="D68" s="98">
        <v>52</v>
      </c>
      <c r="E68" s="122">
        <f aca="true" t="shared" si="2" ref="E68:E132">SUM(D68/B68)*100</f>
        <v>60.46511627906976</v>
      </c>
      <c r="F68" s="98">
        <v>82</v>
      </c>
      <c r="G68" s="122">
        <f t="shared" si="1"/>
        <v>-36.58536585365854</v>
      </c>
    </row>
    <row r="69" spans="1:7" ht="15">
      <c r="A69" s="28" t="s">
        <v>263</v>
      </c>
      <c r="B69" s="98">
        <v>65</v>
      </c>
      <c r="C69" s="98">
        <v>7</v>
      </c>
      <c r="D69" s="98">
        <v>32</v>
      </c>
      <c r="E69" s="122">
        <f t="shared" si="2"/>
        <v>49.23076923076923</v>
      </c>
      <c r="F69" s="98">
        <v>28</v>
      </c>
      <c r="G69" s="122">
        <f aca="true" t="shared" si="3" ref="G69:G145">IF(F69=0," ",(D69-F69)/F69*100)</f>
        <v>14.285714285714285</v>
      </c>
    </row>
    <row r="70" spans="1:7" ht="15">
      <c r="A70" s="28" t="s">
        <v>264</v>
      </c>
      <c r="B70" s="98">
        <v>534</v>
      </c>
      <c r="C70" s="98">
        <v>58</v>
      </c>
      <c r="D70" s="98">
        <v>294</v>
      </c>
      <c r="E70" s="122">
        <f t="shared" si="2"/>
        <v>55.0561797752809</v>
      </c>
      <c r="F70" s="98">
        <v>181</v>
      </c>
      <c r="G70" s="122">
        <f t="shared" si="3"/>
        <v>62.430939226519335</v>
      </c>
    </row>
    <row r="71" spans="1:7" ht="15">
      <c r="A71" s="28" t="s">
        <v>265</v>
      </c>
      <c r="B71" s="98">
        <v>0</v>
      </c>
      <c r="C71" s="98">
        <v>0</v>
      </c>
      <c r="D71" s="98">
        <v>0</v>
      </c>
      <c r="E71" s="122" t="e">
        <f t="shared" si="2"/>
        <v>#DIV/0!</v>
      </c>
      <c r="F71" s="98">
        <v>0</v>
      </c>
      <c r="G71" s="120" t="str">
        <f t="shared" si="3"/>
        <v> </v>
      </c>
    </row>
    <row r="72" spans="1:7" ht="15">
      <c r="A72" s="31" t="s">
        <v>266</v>
      </c>
      <c r="B72" s="98">
        <v>0</v>
      </c>
      <c r="C72" s="98">
        <v>49</v>
      </c>
      <c r="D72" s="98">
        <v>56</v>
      </c>
      <c r="E72" s="122" t="e">
        <f t="shared" si="2"/>
        <v>#DIV/0!</v>
      </c>
      <c r="F72" s="98">
        <v>61</v>
      </c>
      <c r="G72" s="120">
        <f t="shared" si="3"/>
        <v>-8.19672131147541</v>
      </c>
    </row>
    <row r="73" spans="1:7" s="9" customFormat="1" ht="14.25">
      <c r="A73" s="124" t="s">
        <v>267</v>
      </c>
      <c r="B73" s="98">
        <v>21171</v>
      </c>
      <c r="C73" s="98">
        <v>5441</v>
      </c>
      <c r="D73" s="98">
        <v>18281</v>
      </c>
      <c r="E73" s="120">
        <f t="shared" si="2"/>
        <v>86.3492513343725</v>
      </c>
      <c r="F73" s="98">
        <v>11805</v>
      </c>
      <c r="G73" s="120">
        <f t="shared" si="3"/>
        <v>54.858110969928</v>
      </c>
    </row>
    <row r="74" spans="1:7" ht="15">
      <c r="A74" s="30" t="s">
        <v>268</v>
      </c>
      <c r="B74" s="98">
        <v>1033</v>
      </c>
      <c r="C74" s="98">
        <v>352</v>
      </c>
      <c r="D74" s="98">
        <v>721</v>
      </c>
      <c r="E74" s="122">
        <f t="shared" si="2"/>
        <v>69.79670861568248</v>
      </c>
      <c r="F74" s="98">
        <v>614</v>
      </c>
      <c r="G74" s="122">
        <f t="shared" si="3"/>
        <v>17.42671009771987</v>
      </c>
    </row>
    <row r="75" spans="1:7" ht="15">
      <c r="A75" s="28" t="s">
        <v>269</v>
      </c>
      <c r="B75" s="98">
        <v>325</v>
      </c>
      <c r="C75" s="98">
        <v>54</v>
      </c>
      <c r="D75" s="98">
        <v>509</v>
      </c>
      <c r="E75" s="122">
        <f t="shared" si="2"/>
        <v>156.6153846153846</v>
      </c>
      <c r="F75" s="98">
        <v>177</v>
      </c>
      <c r="G75" s="122">
        <f t="shared" si="3"/>
        <v>187.57062146892656</v>
      </c>
    </row>
    <row r="76" spans="1:7" ht="15">
      <c r="A76" s="28" t="s">
        <v>270</v>
      </c>
      <c r="B76" s="98">
        <v>0</v>
      </c>
      <c r="C76" s="98">
        <v>0</v>
      </c>
      <c r="D76" s="98">
        <v>0</v>
      </c>
      <c r="E76" s="122" t="e">
        <f t="shared" si="2"/>
        <v>#DIV/0!</v>
      </c>
      <c r="F76" s="98">
        <v>0</v>
      </c>
      <c r="G76" s="122" t="str">
        <f t="shared" si="3"/>
        <v> </v>
      </c>
    </row>
    <row r="77" spans="1:7" ht="15">
      <c r="A77" s="28" t="s">
        <v>271</v>
      </c>
      <c r="B77" s="98">
        <v>3666</v>
      </c>
      <c r="C77" s="98">
        <v>800</v>
      </c>
      <c r="D77" s="98">
        <v>2590</v>
      </c>
      <c r="E77" s="122">
        <f t="shared" si="2"/>
        <v>70.64920894708129</v>
      </c>
      <c r="F77" s="98">
        <v>1454</v>
      </c>
      <c r="G77" s="122">
        <f t="shared" si="3"/>
        <v>78.1292984869326</v>
      </c>
    </row>
    <row r="78" spans="1:7" ht="15">
      <c r="A78" s="28" t="s">
        <v>272</v>
      </c>
      <c r="B78" s="98">
        <v>0</v>
      </c>
      <c r="C78" s="98">
        <v>0</v>
      </c>
      <c r="D78" s="98">
        <v>0</v>
      </c>
      <c r="E78" s="122" t="e">
        <f t="shared" si="2"/>
        <v>#DIV/0!</v>
      </c>
      <c r="F78" s="98">
        <v>0</v>
      </c>
      <c r="G78" s="122" t="str">
        <f t="shared" si="3"/>
        <v> </v>
      </c>
    </row>
    <row r="79" spans="1:7" ht="15">
      <c r="A79" s="28" t="s">
        <v>273</v>
      </c>
      <c r="B79" s="98">
        <v>390</v>
      </c>
      <c r="C79" s="98">
        <v>445</v>
      </c>
      <c r="D79" s="98">
        <v>651</v>
      </c>
      <c r="E79" s="122">
        <f t="shared" si="2"/>
        <v>166.92307692307693</v>
      </c>
      <c r="F79" s="98">
        <v>98</v>
      </c>
      <c r="G79" s="122">
        <f t="shared" si="3"/>
        <v>564.2857142857143</v>
      </c>
    </row>
    <row r="80" spans="1:7" ht="15">
      <c r="A80" s="28" t="s">
        <v>274</v>
      </c>
      <c r="B80" s="98">
        <v>580</v>
      </c>
      <c r="C80" s="98">
        <v>174</v>
      </c>
      <c r="D80" s="98">
        <v>589</v>
      </c>
      <c r="E80" s="122">
        <f t="shared" si="2"/>
        <v>101.55172413793103</v>
      </c>
      <c r="F80" s="98">
        <v>506</v>
      </c>
      <c r="G80" s="122">
        <f t="shared" si="3"/>
        <v>16.40316205533597</v>
      </c>
    </row>
    <row r="81" spans="1:7" ht="15">
      <c r="A81" s="28" t="s">
        <v>275</v>
      </c>
      <c r="B81" s="98">
        <v>9</v>
      </c>
      <c r="C81" s="98">
        <v>19</v>
      </c>
      <c r="D81" s="98">
        <v>30</v>
      </c>
      <c r="E81" s="122">
        <f t="shared" si="2"/>
        <v>333.33333333333337</v>
      </c>
      <c r="F81" s="98">
        <v>112</v>
      </c>
      <c r="G81" s="122">
        <f t="shared" si="3"/>
        <v>-73.21428571428571</v>
      </c>
    </row>
    <row r="82" spans="1:7" ht="15">
      <c r="A82" s="28" t="s">
        <v>276</v>
      </c>
      <c r="B82" s="98">
        <v>637</v>
      </c>
      <c r="C82" s="98">
        <v>90</v>
      </c>
      <c r="D82" s="98">
        <v>331</v>
      </c>
      <c r="E82" s="122">
        <f t="shared" si="2"/>
        <v>51.96232339089482</v>
      </c>
      <c r="F82" s="98">
        <v>264</v>
      </c>
      <c r="G82" s="122">
        <f t="shared" si="3"/>
        <v>25.37878787878788</v>
      </c>
    </row>
    <row r="83" spans="1:7" ht="15">
      <c r="A83" s="28" t="s">
        <v>277</v>
      </c>
      <c r="B83" s="98">
        <v>320</v>
      </c>
      <c r="C83" s="98">
        <v>73</v>
      </c>
      <c r="D83" s="98">
        <v>289</v>
      </c>
      <c r="E83" s="122">
        <f t="shared" si="2"/>
        <v>90.3125</v>
      </c>
      <c r="F83" s="98">
        <v>137</v>
      </c>
      <c r="G83" s="122">
        <f t="shared" si="3"/>
        <v>110.94890510948905</v>
      </c>
    </row>
    <row r="84" spans="1:7" ht="15">
      <c r="A84" s="28" t="s">
        <v>278</v>
      </c>
      <c r="B84" s="98">
        <v>0</v>
      </c>
      <c r="C84" s="98">
        <v>0</v>
      </c>
      <c r="D84" s="98">
        <v>0</v>
      </c>
      <c r="E84" s="122" t="e">
        <f t="shared" si="2"/>
        <v>#DIV/0!</v>
      </c>
      <c r="F84" s="98">
        <v>0</v>
      </c>
      <c r="G84" s="122" t="str">
        <f t="shared" si="3"/>
        <v> </v>
      </c>
    </row>
    <row r="85" spans="1:7" ht="15">
      <c r="A85" s="28" t="s">
        <v>279</v>
      </c>
      <c r="B85" s="98">
        <v>0</v>
      </c>
      <c r="C85" s="98">
        <v>0</v>
      </c>
      <c r="D85" s="98">
        <v>0</v>
      </c>
      <c r="E85" s="122"/>
      <c r="F85" s="98">
        <v>0</v>
      </c>
      <c r="G85" s="122" t="str">
        <f t="shared" si="3"/>
        <v> </v>
      </c>
    </row>
    <row r="86" spans="1:7" ht="15">
      <c r="A86" s="28" t="s">
        <v>280</v>
      </c>
      <c r="B86" s="98">
        <v>0</v>
      </c>
      <c r="C86" s="98">
        <v>0</v>
      </c>
      <c r="D86" s="98">
        <v>156</v>
      </c>
      <c r="E86" s="122" t="e">
        <f>SUM(D86/B86)*100</f>
        <v>#DIV/0!</v>
      </c>
      <c r="F86" s="98">
        <v>97</v>
      </c>
      <c r="G86" s="120">
        <f>IF(F86=0," ",(D86-F86)/F86*100)</f>
        <v>60.824742268041234</v>
      </c>
    </row>
    <row r="87" spans="1:7" ht="15">
      <c r="A87" s="28" t="s">
        <v>281</v>
      </c>
      <c r="B87" s="98">
        <v>29</v>
      </c>
      <c r="C87" s="98">
        <v>3</v>
      </c>
      <c r="D87" s="98">
        <v>12</v>
      </c>
      <c r="E87" s="122">
        <f>SUM(D87/B87)*100</f>
        <v>41.37931034482759</v>
      </c>
      <c r="F87" s="98">
        <v>4</v>
      </c>
      <c r="G87" s="120">
        <f>IF(F87=0," ",(D87-F87)/F87*100)</f>
        <v>200</v>
      </c>
    </row>
    <row r="88" spans="1:7" ht="15">
      <c r="A88" s="30" t="s">
        <v>282</v>
      </c>
      <c r="B88" s="98">
        <v>0</v>
      </c>
      <c r="C88" s="98">
        <v>2316</v>
      </c>
      <c r="D88" s="98">
        <v>4844</v>
      </c>
      <c r="E88" s="122" t="e">
        <f t="shared" si="2"/>
        <v>#DIV/0!</v>
      </c>
      <c r="F88" s="98">
        <v>0</v>
      </c>
      <c r="G88" s="122" t="str">
        <f t="shared" si="3"/>
        <v> </v>
      </c>
    </row>
    <row r="89" spans="1:7" ht="15">
      <c r="A89" s="28" t="s">
        <v>283</v>
      </c>
      <c r="B89" s="98">
        <v>20</v>
      </c>
      <c r="C89" s="98">
        <v>0</v>
      </c>
      <c r="D89" s="98">
        <v>4</v>
      </c>
      <c r="E89" s="122">
        <f t="shared" si="2"/>
        <v>20</v>
      </c>
      <c r="F89" s="98">
        <v>1</v>
      </c>
      <c r="G89" s="122">
        <f t="shared" si="3"/>
        <v>300</v>
      </c>
    </row>
    <row r="90" spans="1:7" ht="15">
      <c r="A90" s="28" t="s">
        <v>284</v>
      </c>
      <c r="B90" s="98">
        <v>8466</v>
      </c>
      <c r="C90" s="98">
        <v>168</v>
      </c>
      <c r="D90" s="98">
        <v>254</v>
      </c>
      <c r="E90" s="122"/>
      <c r="F90" s="98">
        <v>0</v>
      </c>
      <c r="G90" s="122"/>
    </row>
    <row r="91" spans="1:7" ht="15">
      <c r="A91" s="28" t="s">
        <v>285</v>
      </c>
      <c r="B91" s="98">
        <v>17</v>
      </c>
      <c r="C91" s="98">
        <v>3</v>
      </c>
      <c r="D91" s="98">
        <v>9</v>
      </c>
      <c r="E91" s="122">
        <f t="shared" si="2"/>
        <v>52.94117647058824</v>
      </c>
      <c r="F91" s="98">
        <v>2652</v>
      </c>
      <c r="G91" s="122">
        <f t="shared" si="3"/>
        <v>-99.6606334841629</v>
      </c>
    </row>
    <row r="92" spans="1:7" ht="15">
      <c r="A92" s="28" t="s">
        <v>286</v>
      </c>
      <c r="B92" s="98">
        <v>5667</v>
      </c>
      <c r="C92" s="98">
        <v>669</v>
      </c>
      <c r="D92" s="98">
        <v>6881</v>
      </c>
      <c r="E92" s="122"/>
      <c r="F92" s="98">
        <v>5552</v>
      </c>
      <c r="G92" s="122"/>
    </row>
    <row r="93" spans="1:7" ht="28.5">
      <c r="A93" s="28" t="s">
        <v>287</v>
      </c>
      <c r="B93" s="98">
        <v>0</v>
      </c>
      <c r="C93" s="98">
        <v>0</v>
      </c>
      <c r="D93" s="98">
        <v>0</v>
      </c>
      <c r="E93" s="122"/>
      <c r="F93" s="98">
        <v>0</v>
      </c>
      <c r="G93" s="122"/>
    </row>
    <row r="94" spans="1:7" s="9" customFormat="1" ht="14.25">
      <c r="A94" s="31" t="s">
        <v>288</v>
      </c>
      <c r="B94" s="98">
        <v>12</v>
      </c>
      <c r="C94" s="98">
        <v>276</v>
      </c>
      <c r="D94" s="98">
        <v>411</v>
      </c>
      <c r="E94" s="122">
        <f t="shared" si="2"/>
        <v>3425</v>
      </c>
      <c r="F94" s="98">
        <v>137</v>
      </c>
      <c r="G94" s="122">
        <f t="shared" si="3"/>
        <v>200</v>
      </c>
    </row>
    <row r="95" spans="1:7" ht="15">
      <c r="A95" s="123" t="s">
        <v>289</v>
      </c>
      <c r="B95" s="98">
        <v>26891</v>
      </c>
      <c r="C95" s="98">
        <v>2731</v>
      </c>
      <c r="D95" s="98">
        <v>22579</v>
      </c>
      <c r="E95" s="120">
        <f t="shared" si="2"/>
        <v>83.96489531813617</v>
      </c>
      <c r="F95" s="98">
        <v>22444</v>
      </c>
      <c r="G95" s="120">
        <f t="shared" si="3"/>
        <v>0.6014970593477099</v>
      </c>
    </row>
    <row r="96" spans="1:7" ht="15">
      <c r="A96" s="31" t="s">
        <v>290</v>
      </c>
      <c r="B96" s="98">
        <v>499</v>
      </c>
      <c r="C96" s="98">
        <v>56</v>
      </c>
      <c r="D96" s="98">
        <v>241</v>
      </c>
      <c r="E96" s="122">
        <f t="shared" si="2"/>
        <v>48.296593186372746</v>
      </c>
      <c r="F96" s="98">
        <v>150</v>
      </c>
      <c r="G96" s="122">
        <f t="shared" si="3"/>
        <v>60.66666666666667</v>
      </c>
    </row>
    <row r="97" spans="1:7" ht="15">
      <c r="A97" s="31" t="s">
        <v>291</v>
      </c>
      <c r="B97" s="98">
        <v>1504</v>
      </c>
      <c r="C97" s="98">
        <v>128</v>
      </c>
      <c r="D97" s="98">
        <v>760</v>
      </c>
      <c r="E97" s="122">
        <f t="shared" si="2"/>
        <v>50.53191489361703</v>
      </c>
      <c r="F97" s="98">
        <v>5522</v>
      </c>
      <c r="G97" s="122">
        <f t="shared" si="3"/>
        <v>-86.23687069902209</v>
      </c>
    </row>
    <row r="98" spans="1:7" ht="15">
      <c r="A98" s="31" t="s">
        <v>292</v>
      </c>
      <c r="B98" s="98">
        <v>2205</v>
      </c>
      <c r="C98" s="98">
        <v>217</v>
      </c>
      <c r="D98" s="98">
        <v>1988</v>
      </c>
      <c r="E98" s="122">
        <f t="shared" si="2"/>
        <v>90.15873015873017</v>
      </c>
      <c r="F98" s="98">
        <v>544</v>
      </c>
      <c r="G98" s="122">
        <f t="shared" si="3"/>
        <v>265.44117647058823</v>
      </c>
    </row>
    <row r="99" spans="1:7" ht="15">
      <c r="A99" s="31" t="s">
        <v>293</v>
      </c>
      <c r="B99" s="98">
        <v>2980</v>
      </c>
      <c r="C99" s="98">
        <v>494</v>
      </c>
      <c r="D99" s="98">
        <v>1282</v>
      </c>
      <c r="E99" s="122">
        <f t="shared" si="2"/>
        <v>43.02013422818792</v>
      </c>
      <c r="F99" s="98">
        <v>1061</v>
      </c>
      <c r="G99" s="122">
        <f t="shared" si="3"/>
        <v>20.82940622054665</v>
      </c>
    </row>
    <row r="100" spans="1:7" ht="15">
      <c r="A100" s="31" t="s">
        <v>294</v>
      </c>
      <c r="B100" s="98">
        <v>0</v>
      </c>
      <c r="C100" s="98">
        <v>0</v>
      </c>
      <c r="D100" s="98">
        <v>0</v>
      </c>
      <c r="E100" s="122" t="e">
        <f t="shared" si="2"/>
        <v>#DIV/0!</v>
      </c>
      <c r="F100" s="98">
        <v>0</v>
      </c>
      <c r="G100" s="122" t="str">
        <f t="shared" si="3"/>
        <v> </v>
      </c>
    </row>
    <row r="101" spans="1:7" ht="15">
      <c r="A101" s="31" t="s">
        <v>295</v>
      </c>
      <c r="B101" s="98">
        <v>20</v>
      </c>
      <c r="C101" s="98">
        <v>20</v>
      </c>
      <c r="D101" s="98">
        <v>74</v>
      </c>
      <c r="E101" s="122">
        <f t="shared" si="2"/>
        <v>370</v>
      </c>
      <c r="F101" s="98">
        <v>0</v>
      </c>
      <c r="G101" s="122" t="str">
        <f t="shared" si="3"/>
        <v> </v>
      </c>
    </row>
    <row r="102" spans="1:7" ht="15">
      <c r="A102" s="28" t="s">
        <v>296</v>
      </c>
      <c r="B102" s="98">
        <v>2197</v>
      </c>
      <c r="C102" s="98">
        <v>186</v>
      </c>
      <c r="D102" s="98">
        <v>803</v>
      </c>
      <c r="E102" s="122">
        <f t="shared" si="2"/>
        <v>36.54984069185252</v>
      </c>
      <c r="F102" s="98">
        <v>494</v>
      </c>
      <c r="G102" s="122">
        <f t="shared" si="3"/>
        <v>62.55060728744939</v>
      </c>
    </row>
    <row r="103" spans="1:7" ht="15">
      <c r="A103" s="31" t="s">
        <v>297</v>
      </c>
      <c r="B103" s="98">
        <v>385</v>
      </c>
      <c r="C103" s="98">
        <v>29</v>
      </c>
      <c r="D103" s="98">
        <v>127</v>
      </c>
      <c r="E103" s="122">
        <f t="shared" si="2"/>
        <v>32.98701298701299</v>
      </c>
      <c r="F103" s="98">
        <v>297</v>
      </c>
      <c r="G103" s="120">
        <f t="shared" si="3"/>
        <v>-57.23905723905723</v>
      </c>
    </row>
    <row r="104" spans="1:7" ht="15">
      <c r="A104" s="31" t="s">
        <v>298</v>
      </c>
      <c r="B104" s="98">
        <v>2020</v>
      </c>
      <c r="C104" s="98">
        <v>78</v>
      </c>
      <c r="D104" s="98">
        <v>379</v>
      </c>
      <c r="E104" s="122"/>
      <c r="F104" s="98">
        <v>366</v>
      </c>
      <c r="G104" s="120"/>
    </row>
    <row r="105" spans="1:7" ht="15">
      <c r="A105" s="31" t="s">
        <v>299</v>
      </c>
      <c r="B105" s="98">
        <v>14313</v>
      </c>
      <c r="C105" s="98">
        <v>1438</v>
      </c>
      <c r="D105" s="98">
        <v>15754</v>
      </c>
      <c r="E105" s="122"/>
      <c r="F105" s="98">
        <v>12962</v>
      </c>
      <c r="G105" s="120"/>
    </row>
    <row r="106" spans="1:7" ht="15">
      <c r="A106" s="31" t="s">
        <v>300</v>
      </c>
      <c r="B106" s="98">
        <v>735</v>
      </c>
      <c r="C106" s="98">
        <v>0</v>
      </c>
      <c r="D106" s="98">
        <v>1081</v>
      </c>
      <c r="E106" s="122"/>
      <c r="F106" s="98">
        <v>809</v>
      </c>
      <c r="G106" s="120"/>
    </row>
    <row r="107" spans="1:7" ht="15">
      <c r="A107" s="31" t="s">
        <v>301</v>
      </c>
      <c r="B107" s="98">
        <v>32</v>
      </c>
      <c r="C107" s="98">
        <v>2</v>
      </c>
      <c r="D107" s="98">
        <v>6</v>
      </c>
      <c r="E107" s="122"/>
      <c r="F107" s="98">
        <v>36</v>
      </c>
      <c r="G107" s="120"/>
    </row>
    <row r="108" spans="1:7" s="9" customFormat="1" ht="14.25">
      <c r="A108" s="31" t="s">
        <v>302</v>
      </c>
      <c r="B108" s="98">
        <v>1</v>
      </c>
      <c r="C108" s="98">
        <v>83</v>
      </c>
      <c r="D108" s="98">
        <v>83</v>
      </c>
      <c r="E108" s="122">
        <f t="shared" si="2"/>
        <v>8300</v>
      </c>
      <c r="F108" s="98">
        <v>201</v>
      </c>
      <c r="G108" s="120">
        <f t="shared" si="3"/>
        <v>-58.70646766169154</v>
      </c>
    </row>
    <row r="109" spans="1:7" ht="15">
      <c r="A109" s="123" t="s">
        <v>303</v>
      </c>
      <c r="B109" s="98">
        <v>1425</v>
      </c>
      <c r="C109" s="98">
        <v>83</v>
      </c>
      <c r="D109" s="98">
        <v>219</v>
      </c>
      <c r="E109" s="120">
        <f t="shared" si="2"/>
        <v>15.368421052631579</v>
      </c>
      <c r="F109" s="98">
        <v>884</v>
      </c>
      <c r="G109" s="120">
        <f t="shared" si="3"/>
        <v>-75.22624434389141</v>
      </c>
    </row>
    <row r="110" spans="1:7" ht="15">
      <c r="A110" s="28" t="s">
        <v>304</v>
      </c>
      <c r="B110" s="98">
        <v>347</v>
      </c>
      <c r="C110" s="98">
        <v>40</v>
      </c>
      <c r="D110" s="98">
        <v>159</v>
      </c>
      <c r="E110" s="122">
        <f t="shared" si="2"/>
        <v>45.821325648414984</v>
      </c>
      <c r="F110" s="98">
        <v>141</v>
      </c>
      <c r="G110" s="120">
        <f t="shared" si="3"/>
        <v>12.76595744680851</v>
      </c>
    </row>
    <row r="111" spans="1:7" ht="15">
      <c r="A111" s="28" t="s">
        <v>305</v>
      </c>
      <c r="B111" s="98">
        <v>0</v>
      </c>
      <c r="C111" s="98">
        <v>2</v>
      </c>
      <c r="D111" s="98">
        <v>18</v>
      </c>
      <c r="E111" s="122" t="e">
        <f t="shared" si="2"/>
        <v>#DIV/0!</v>
      </c>
      <c r="F111" s="98">
        <v>14</v>
      </c>
      <c r="G111" s="120">
        <f t="shared" si="3"/>
        <v>28.57142857142857</v>
      </c>
    </row>
    <row r="112" spans="1:7" ht="15">
      <c r="A112" s="28" t="s">
        <v>306</v>
      </c>
      <c r="B112" s="98">
        <v>0</v>
      </c>
      <c r="C112" s="98">
        <v>40</v>
      </c>
      <c r="D112" s="98">
        <v>40</v>
      </c>
      <c r="E112" s="122" t="e">
        <f t="shared" si="2"/>
        <v>#DIV/0!</v>
      </c>
      <c r="F112" s="98">
        <v>0</v>
      </c>
      <c r="G112" s="120" t="str">
        <f t="shared" si="3"/>
        <v> </v>
      </c>
    </row>
    <row r="113" spans="1:7" ht="15">
      <c r="A113" s="28" t="s">
        <v>307</v>
      </c>
      <c r="B113" s="98">
        <v>600</v>
      </c>
      <c r="C113" s="98">
        <v>0</v>
      </c>
      <c r="D113" s="98">
        <v>0</v>
      </c>
      <c r="E113" s="122">
        <f t="shared" si="2"/>
        <v>0</v>
      </c>
      <c r="F113" s="98">
        <v>0</v>
      </c>
      <c r="G113" s="120" t="str">
        <f t="shared" si="3"/>
        <v> </v>
      </c>
    </row>
    <row r="114" spans="1:7" ht="15">
      <c r="A114" s="28" t="s">
        <v>308</v>
      </c>
      <c r="B114" s="98">
        <v>475</v>
      </c>
      <c r="C114" s="98">
        <v>0</v>
      </c>
      <c r="D114" s="98">
        <v>0</v>
      </c>
      <c r="E114" s="122">
        <f t="shared" si="2"/>
        <v>0</v>
      </c>
      <c r="F114" s="98">
        <v>0</v>
      </c>
      <c r="G114" s="120" t="str">
        <f t="shared" si="3"/>
        <v> </v>
      </c>
    </row>
    <row r="115" spans="1:7" ht="15">
      <c r="A115" s="28" t="s">
        <v>309</v>
      </c>
      <c r="B115" s="98">
        <v>0</v>
      </c>
      <c r="C115" s="98">
        <v>0</v>
      </c>
      <c r="D115" s="98">
        <v>0</v>
      </c>
      <c r="E115" s="122"/>
      <c r="F115" s="98">
        <v>721</v>
      </c>
      <c r="G115" s="120">
        <f t="shared" si="3"/>
        <v>-100</v>
      </c>
    </row>
    <row r="116" spans="1:7" ht="15">
      <c r="A116" s="28" t="s">
        <v>310</v>
      </c>
      <c r="B116" s="98">
        <v>0</v>
      </c>
      <c r="C116" s="98">
        <v>0</v>
      </c>
      <c r="D116" s="98">
        <v>0</v>
      </c>
      <c r="E116" s="122"/>
      <c r="F116" s="98">
        <v>0</v>
      </c>
      <c r="G116" s="120" t="str">
        <f t="shared" si="3"/>
        <v> </v>
      </c>
    </row>
    <row r="117" spans="1:7" ht="15">
      <c r="A117" s="28" t="s">
        <v>311</v>
      </c>
      <c r="B117" s="98">
        <v>0</v>
      </c>
      <c r="C117" s="98">
        <v>0</v>
      </c>
      <c r="D117" s="98">
        <v>0</v>
      </c>
      <c r="E117" s="122"/>
      <c r="F117" s="98">
        <v>0</v>
      </c>
      <c r="G117" s="120" t="str">
        <f t="shared" si="3"/>
        <v> </v>
      </c>
    </row>
    <row r="118" spans="1:7" ht="15">
      <c r="A118" s="28" t="s">
        <v>312</v>
      </c>
      <c r="B118" s="98">
        <v>3</v>
      </c>
      <c r="C118" s="98">
        <v>0</v>
      </c>
      <c r="D118" s="98">
        <v>2</v>
      </c>
      <c r="E118" s="122">
        <f t="shared" si="2"/>
        <v>66.66666666666666</v>
      </c>
      <c r="F118" s="98">
        <v>9</v>
      </c>
      <c r="G118" s="120">
        <f t="shared" si="3"/>
        <v>-77.77777777777779</v>
      </c>
    </row>
    <row r="119" spans="1:7" ht="15">
      <c r="A119" s="28" t="s">
        <v>313</v>
      </c>
      <c r="B119" s="98">
        <v>0</v>
      </c>
      <c r="C119" s="98">
        <v>0</v>
      </c>
      <c r="D119" s="98">
        <v>0</v>
      </c>
      <c r="E119" s="122"/>
      <c r="F119" s="98">
        <v>0</v>
      </c>
      <c r="G119" s="120" t="str">
        <f t="shared" si="3"/>
        <v> </v>
      </c>
    </row>
    <row r="120" spans="1:7" ht="15">
      <c r="A120" s="28" t="s">
        <v>314</v>
      </c>
      <c r="B120" s="98">
        <v>0</v>
      </c>
      <c r="C120" s="98">
        <v>0</v>
      </c>
      <c r="D120" s="98">
        <v>0</v>
      </c>
      <c r="E120" s="122"/>
      <c r="F120" s="98">
        <v>0</v>
      </c>
      <c r="G120" s="120" t="str">
        <f t="shared" si="3"/>
        <v> </v>
      </c>
    </row>
    <row r="121" spans="1:7" s="9" customFormat="1" ht="14.25">
      <c r="A121" s="31" t="s">
        <v>315</v>
      </c>
      <c r="B121" s="98">
        <v>0</v>
      </c>
      <c r="C121" s="98">
        <v>0</v>
      </c>
      <c r="D121" s="98">
        <v>0</v>
      </c>
      <c r="E121" s="122"/>
      <c r="F121" s="98">
        <v>0</v>
      </c>
      <c r="G121" s="120" t="str">
        <f t="shared" si="3"/>
        <v> </v>
      </c>
    </row>
    <row r="122" spans="1:7" ht="15">
      <c r="A122" s="123" t="s">
        <v>316</v>
      </c>
      <c r="B122" s="98">
        <v>2826</v>
      </c>
      <c r="C122" s="98">
        <v>11570</v>
      </c>
      <c r="D122" s="98">
        <v>15077</v>
      </c>
      <c r="E122" s="120">
        <f t="shared" si="2"/>
        <v>533.510261854211</v>
      </c>
      <c r="F122" s="98">
        <v>19064</v>
      </c>
      <c r="G122" s="120">
        <f t="shared" si="3"/>
        <v>-20.913764162819977</v>
      </c>
    </row>
    <row r="123" spans="1:7" ht="15">
      <c r="A123" s="28" t="s">
        <v>317</v>
      </c>
      <c r="B123" s="98">
        <v>2269</v>
      </c>
      <c r="C123" s="98">
        <v>1539</v>
      </c>
      <c r="D123" s="98">
        <v>2753</v>
      </c>
      <c r="E123" s="122">
        <f t="shared" si="2"/>
        <v>121.33098281181137</v>
      </c>
      <c r="F123" s="98">
        <v>826</v>
      </c>
      <c r="G123" s="122">
        <f t="shared" si="3"/>
        <v>233.29297820823243</v>
      </c>
    </row>
    <row r="124" spans="1:7" ht="15">
      <c r="A124" s="28" t="s">
        <v>318</v>
      </c>
      <c r="B124" s="98">
        <v>106</v>
      </c>
      <c r="C124" s="98">
        <v>14</v>
      </c>
      <c r="D124" s="98">
        <v>47</v>
      </c>
      <c r="E124" s="122">
        <f t="shared" si="2"/>
        <v>44.339622641509436</v>
      </c>
      <c r="F124" s="98">
        <v>33</v>
      </c>
      <c r="G124" s="122">
        <f t="shared" si="3"/>
        <v>42.42424242424242</v>
      </c>
    </row>
    <row r="125" spans="1:7" ht="15">
      <c r="A125" s="28" t="s">
        <v>319</v>
      </c>
      <c r="B125" s="98">
        <v>25</v>
      </c>
      <c r="C125" s="98">
        <v>8574</v>
      </c>
      <c r="D125" s="98">
        <v>8762</v>
      </c>
      <c r="E125" s="122">
        <f t="shared" si="2"/>
        <v>35048</v>
      </c>
      <c r="F125" s="98">
        <v>15840</v>
      </c>
      <c r="G125" s="122">
        <f t="shared" si="3"/>
        <v>-44.68434343434343</v>
      </c>
    </row>
    <row r="126" spans="1:7" ht="15">
      <c r="A126" s="28" t="s">
        <v>320</v>
      </c>
      <c r="B126" s="98">
        <v>10</v>
      </c>
      <c r="C126" s="98">
        <v>79</v>
      </c>
      <c r="D126" s="98">
        <v>740</v>
      </c>
      <c r="E126" s="122">
        <f t="shared" si="2"/>
        <v>7400</v>
      </c>
      <c r="F126" s="98">
        <v>2090</v>
      </c>
      <c r="G126" s="122">
        <f t="shared" si="3"/>
        <v>-64.5933014354067</v>
      </c>
    </row>
    <row r="127" spans="1:7" ht="15">
      <c r="A127" s="28" t="s">
        <v>321</v>
      </c>
      <c r="B127" s="98">
        <v>0</v>
      </c>
      <c r="C127" s="98">
        <v>0</v>
      </c>
      <c r="D127" s="98">
        <v>0</v>
      </c>
      <c r="E127" s="122"/>
      <c r="F127" s="98">
        <v>0</v>
      </c>
      <c r="G127" s="120" t="str">
        <f t="shared" si="3"/>
        <v> </v>
      </c>
    </row>
    <row r="128" spans="1:7" s="9" customFormat="1" ht="14.25">
      <c r="A128" s="28" t="s">
        <v>322</v>
      </c>
      <c r="B128" s="98">
        <v>416</v>
      </c>
      <c r="C128" s="98">
        <v>1364</v>
      </c>
      <c r="D128" s="98">
        <v>2776</v>
      </c>
      <c r="E128" s="122">
        <f t="shared" si="2"/>
        <v>667.3076923076924</v>
      </c>
      <c r="F128" s="98">
        <v>275</v>
      </c>
      <c r="G128" s="120">
        <f t="shared" si="3"/>
        <v>909.4545454545454</v>
      </c>
    </row>
    <row r="129" spans="1:7" ht="15">
      <c r="A129" s="123" t="s">
        <v>323</v>
      </c>
      <c r="B129" s="98">
        <v>32288</v>
      </c>
      <c r="C129" s="98">
        <v>14162</v>
      </c>
      <c r="D129" s="98">
        <v>31471</v>
      </c>
      <c r="E129" s="120">
        <f t="shared" si="2"/>
        <v>97.46964816650149</v>
      </c>
      <c r="F129" s="98">
        <v>24893</v>
      </c>
      <c r="G129" s="120">
        <f t="shared" si="3"/>
        <v>26.425099425541315</v>
      </c>
    </row>
    <row r="130" spans="1:7" ht="15">
      <c r="A130" s="28" t="s">
        <v>324</v>
      </c>
      <c r="B130" s="98">
        <v>4985</v>
      </c>
      <c r="C130" s="98">
        <v>591</v>
      </c>
      <c r="D130" s="98">
        <v>1870</v>
      </c>
      <c r="E130" s="122">
        <f t="shared" si="2"/>
        <v>37.512537612838514</v>
      </c>
      <c r="F130" s="98">
        <v>3051</v>
      </c>
      <c r="G130" s="122">
        <f t="shared" si="3"/>
        <v>-38.70862012454933</v>
      </c>
    </row>
    <row r="131" spans="1:7" ht="15">
      <c r="A131" s="28" t="s">
        <v>325</v>
      </c>
      <c r="B131" s="98">
        <v>5514</v>
      </c>
      <c r="C131" s="98">
        <v>409</v>
      </c>
      <c r="D131" s="98">
        <v>1820</v>
      </c>
      <c r="E131" s="122">
        <f t="shared" si="2"/>
        <v>33.006891548784914</v>
      </c>
      <c r="F131" s="98">
        <v>2170</v>
      </c>
      <c r="G131" s="122">
        <f t="shared" si="3"/>
        <v>-16.129032258064516</v>
      </c>
    </row>
    <row r="132" spans="1:7" ht="15">
      <c r="A132" s="28" t="s">
        <v>326</v>
      </c>
      <c r="B132" s="98">
        <v>3503</v>
      </c>
      <c r="C132" s="98">
        <v>152</v>
      </c>
      <c r="D132" s="98">
        <v>624</v>
      </c>
      <c r="E132" s="122">
        <f t="shared" si="2"/>
        <v>17.813302883242933</v>
      </c>
      <c r="F132" s="98">
        <v>708</v>
      </c>
      <c r="G132" s="122">
        <f t="shared" si="3"/>
        <v>-11.864406779661017</v>
      </c>
    </row>
    <row r="133" spans="1:7" ht="15">
      <c r="A133" s="28" t="s">
        <v>327</v>
      </c>
      <c r="B133" s="98">
        <v>0</v>
      </c>
      <c r="C133" s="98">
        <v>0</v>
      </c>
      <c r="D133" s="98">
        <v>0</v>
      </c>
      <c r="E133" s="122"/>
      <c r="F133" s="98">
        <v>0</v>
      </c>
      <c r="G133" s="122" t="str">
        <f t="shared" si="3"/>
        <v> </v>
      </c>
    </row>
    <row r="134" spans="1:7" ht="15">
      <c r="A134" s="28" t="s">
        <v>328</v>
      </c>
      <c r="B134" s="98">
        <v>12118</v>
      </c>
      <c r="C134" s="98">
        <v>12784</v>
      </c>
      <c r="D134" s="98">
        <v>22696</v>
      </c>
      <c r="E134" s="122">
        <f aca="true" t="shared" si="4" ref="E134:E151">SUM(D134/B134)*100</f>
        <v>187.29163228255487</v>
      </c>
      <c r="F134" s="98">
        <v>14901</v>
      </c>
      <c r="G134" s="122">
        <f t="shared" si="3"/>
        <v>52.31192537413596</v>
      </c>
    </row>
    <row r="135" spans="1:7" ht="15">
      <c r="A135" s="28" t="s">
        <v>329</v>
      </c>
      <c r="B135" s="98">
        <v>353</v>
      </c>
      <c r="C135" s="98">
        <v>0</v>
      </c>
      <c r="D135" s="98">
        <v>0</v>
      </c>
      <c r="E135" s="122">
        <f t="shared" si="4"/>
        <v>0</v>
      </c>
      <c r="F135" s="98">
        <v>0</v>
      </c>
      <c r="G135" s="122" t="str">
        <f t="shared" si="3"/>
        <v> </v>
      </c>
    </row>
    <row r="136" spans="1:7" ht="15">
      <c r="A136" s="28" t="s">
        <v>330</v>
      </c>
      <c r="B136" s="98">
        <v>5631</v>
      </c>
      <c r="C136" s="98">
        <v>-225</v>
      </c>
      <c r="D136" s="98">
        <v>3659</v>
      </c>
      <c r="E136" s="122">
        <f t="shared" si="4"/>
        <v>64.97957733972652</v>
      </c>
      <c r="F136" s="98">
        <v>3874</v>
      </c>
      <c r="G136" s="122">
        <f t="shared" si="3"/>
        <v>-5.54981930820857</v>
      </c>
    </row>
    <row r="137" spans="1:7" ht="15">
      <c r="A137" s="28" t="s">
        <v>331</v>
      </c>
      <c r="B137" s="98">
        <v>184</v>
      </c>
      <c r="C137" s="98">
        <v>0</v>
      </c>
      <c r="D137" s="98">
        <v>350</v>
      </c>
      <c r="E137" s="122">
        <f t="shared" si="4"/>
        <v>190.2173913043478</v>
      </c>
      <c r="F137" s="98">
        <v>188</v>
      </c>
      <c r="G137" s="122">
        <f t="shared" si="3"/>
        <v>86.17021276595744</v>
      </c>
    </row>
    <row r="138" spans="1:7" s="9" customFormat="1" ht="14.25">
      <c r="A138" s="31" t="s">
        <v>332</v>
      </c>
      <c r="B138" s="98">
        <v>0</v>
      </c>
      <c r="C138" s="98">
        <v>452</v>
      </c>
      <c r="D138" s="98">
        <v>452</v>
      </c>
      <c r="E138" s="122" t="e">
        <f t="shared" si="4"/>
        <v>#DIV/0!</v>
      </c>
      <c r="F138" s="98">
        <v>0</v>
      </c>
      <c r="G138" s="122" t="str">
        <f t="shared" si="3"/>
        <v> </v>
      </c>
    </row>
    <row r="139" spans="1:7" ht="15">
      <c r="A139" s="123" t="s">
        <v>333</v>
      </c>
      <c r="B139" s="98">
        <v>710</v>
      </c>
      <c r="C139" s="98">
        <v>60</v>
      </c>
      <c r="D139" s="98">
        <v>549</v>
      </c>
      <c r="E139" s="120">
        <f t="shared" si="4"/>
        <v>77.32394366197182</v>
      </c>
      <c r="F139" s="98">
        <v>550</v>
      </c>
      <c r="G139" s="120">
        <f t="shared" si="3"/>
        <v>-0.18181818181818182</v>
      </c>
    </row>
    <row r="140" spans="1:7" ht="15">
      <c r="A140" s="28" t="s">
        <v>334</v>
      </c>
      <c r="B140" s="98">
        <v>706</v>
      </c>
      <c r="C140" s="98">
        <v>60</v>
      </c>
      <c r="D140" s="98">
        <v>549</v>
      </c>
      <c r="E140" s="122">
        <f t="shared" si="4"/>
        <v>77.76203966005666</v>
      </c>
      <c r="F140" s="98">
        <v>550</v>
      </c>
      <c r="G140" s="122">
        <f t="shared" si="3"/>
        <v>-0.18181818181818182</v>
      </c>
    </row>
    <row r="141" spans="1:7" ht="15">
      <c r="A141" s="31" t="s">
        <v>335</v>
      </c>
      <c r="B141" s="98">
        <v>0</v>
      </c>
      <c r="C141" s="98">
        <v>0</v>
      </c>
      <c r="D141" s="98">
        <v>0</v>
      </c>
      <c r="E141" s="122"/>
      <c r="F141" s="98">
        <v>0</v>
      </c>
      <c r="G141" s="120" t="str">
        <f t="shared" si="3"/>
        <v> </v>
      </c>
    </row>
    <row r="142" spans="1:7" ht="15">
      <c r="A142" s="28" t="s">
        <v>336</v>
      </c>
      <c r="B142" s="98">
        <v>4</v>
      </c>
      <c r="C142" s="98">
        <v>0</v>
      </c>
      <c r="D142" s="98">
        <v>0</v>
      </c>
      <c r="E142" s="122"/>
      <c r="F142" s="98">
        <v>0</v>
      </c>
      <c r="G142" s="120" t="str">
        <f t="shared" si="3"/>
        <v> </v>
      </c>
    </row>
    <row r="143" spans="1:7" ht="15">
      <c r="A143" s="28" t="s">
        <v>337</v>
      </c>
      <c r="B143" s="98">
        <v>0</v>
      </c>
      <c r="C143" s="98">
        <v>0</v>
      </c>
      <c r="D143" s="98">
        <v>0</v>
      </c>
      <c r="E143" s="122"/>
      <c r="F143" s="98">
        <v>0</v>
      </c>
      <c r="G143" s="120" t="str">
        <f t="shared" si="3"/>
        <v> </v>
      </c>
    </row>
    <row r="144" spans="1:7" s="9" customFormat="1" ht="14.25">
      <c r="A144" s="31" t="s">
        <v>338</v>
      </c>
      <c r="B144" s="98">
        <v>0</v>
      </c>
      <c r="C144" s="98">
        <v>0</v>
      </c>
      <c r="D144" s="98">
        <v>0</v>
      </c>
      <c r="E144" s="122"/>
      <c r="F144" s="98">
        <v>0</v>
      </c>
      <c r="G144" s="120" t="str">
        <f t="shared" si="3"/>
        <v> </v>
      </c>
    </row>
    <row r="145" spans="1:7" ht="15">
      <c r="A145" s="121" t="s">
        <v>339</v>
      </c>
      <c r="B145" s="98">
        <v>444</v>
      </c>
      <c r="C145" s="98">
        <v>70</v>
      </c>
      <c r="D145" s="98">
        <v>234</v>
      </c>
      <c r="E145" s="120">
        <f t="shared" si="4"/>
        <v>52.702702702702695</v>
      </c>
      <c r="F145" s="98">
        <v>422</v>
      </c>
      <c r="G145" s="120">
        <f t="shared" si="3"/>
        <v>-44.54976303317535</v>
      </c>
    </row>
    <row r="146" spans="1:7" ht="15">
      <c r="A146" s="125" t="s">
        <v>340</v>
      </c>
      <c r="B146" s="98">
        <v>0</v>
      </c>
      <c r="C146" s="98">
        <v>0</v>
      </c>
      <c r="D146" s="98">
        <v>0</v>
      </c>
      <c r="E146" s="120"/>
      <c r="F146" s="98">
        <v>8</v>
      </c>
      <c r="G146" s="120">
        <f aca="true" t="shared" si="5" ref="G146:G179">IF(F146=0," ",(D146-F146)/F146*100)</f>
        <v>-100</v>
      </c>
    </row>
    <row r="147" spans="1:7" ht="15">
      <c r="A147" s="125" t="s">
        <v>341</v>
      </c>
      <c r="B147" s="98">
        <v>0</v>
      </c>
      <c r="C147" s="98">
        <v>0</v>
      </c>
      <c r="D147" s="98">
        <v>0</v>
      </c>
      <c r="E147" s="120"/>
      <c r="F147" s="98">
        <v>0</v>
      </c>
      <c r="G147" s="120" t="str">
        <f t="shared" si="5"/>
        <v> </v>
      </c>
    </row>
    <row r="148" spans="1:7" ht="15">
      <c r="A148" s="125" t="s">
        <v>342</v>
      </c>
      <c r="B148" s="98">
        <v>0</v>
      </c>
      <c r="C148" s="98">
        <v>0</v>
      </c>
      <c r="D148" s="98">
        <v>0</v>
      </c>
      <c r="E148" s="120"/>
      <c r="F148" s="98">
        <v>0</v>
      </c>
      <c r="G148" s="120" t="str">
        <f t="shared" si="5"/>
        <v> </v>
      </c>
    </row>
    <row r="149" spans="1:7" ht="15">
      <c r="A149" s="28" t="s">
        <v>343</v>
      </c>
      <c r="B149" s="98">
        <v>0</v>
      </c>
      <c r="C149" s="98">
        <v>0</v>
      </c>
      <c r="D149" s="98">
        <v>0</v>
      </c>
      <c r="E149" s="120"/>
      <c r="F149" s="98">
        <v>0</v>
      </c>
      <c r="G149" s="120" t="str">
        <f t="shared" si="5"/>
        <v> </v>
      </c>
    </row>
    <row r="150" spans="1:7" ht="15">
      <c r="A150" s="30" t="s">
        <v>344</v>
      </c>
      <c r="B150" s="98">
        <v>219</v>
      </c>
      <c r="C150" s="98">
        <v>37</v>
      </c>
      <c r="D150" s="98">
        <v>114</v>
      </c>
      <c r="E150" s="120">
        <f t="shared" si="4"/>
        <v>52.054794520547944</v>
      </c>
      <c r="F150" s="98">
        <v>69</v>
      </c>
      <c r="G150" s="120">
        <f t="shared" si="5"/>
        <v>65.21739130434783</v>
      </c>
    </row>
    <row r="151" spans="1:7" ht="15">
      <c r="A151" s="28" t="s">
        <v>345</v>
      </c>
      <c r="B151" s="98">
        <v>5</v>
      </c>
      <c r="C151" s="98">
        <v>0</v>
      </c>
      <c r="D151" s="98">
        <v>0</v>
      </c>
      <c r="E151" s="120">
        <f t="shared" si="4"/>
        <v>0</v>
      </c>
      <c r="F151" s="98">
        <v>1</v>
      </c>
      <c r="G151" s="120">
        <f t="shared" si="5"/>
        <v>-100</v>
      </c>
    </row>
    <row r="152" spans="1:7" ht="15">
      <c r="A152" s="30" t="s">
        <v>346</v>
      </c>
      <c r="B152" s="98">
        <v>220</v>
      </c>
      <c r="C152" s="98">
        <v>33</v>
      </c>
      <c r="D152" s="98">
        <v>119</v>
      </c>
      <c r="E152" s="122">
        <f>SUM(D152/B152)*100</f>
        <v>54.090909090909086</v>
      </c>
      <c r="F152" s="98">
        <v>80</v>
      </c>
      <c r="G152" s="120">
        <f t="shared" si="5"/>
        <v>48.75</v>
      </c>
    </row>
    <row r="153" spans="1:7" ht="15">
      <c r="A153" s="30" t="s">
        <v>347</v>
      </c>
      <c r="B153" s="98">
        <v>0</v>
      </c>
      <c r="C153" s="98">
        <v>0</v>
      </c>
      <c r="D153" s="98">
        <v>0</v>
      </c>
      <c r="E153" s="122" t="e">
        <f aca="true" t="shared" si="6" ref="E153:E172">SUM(D153/B153)*100</f>
        <v>#DIV/0!</v>
      </c>
      <c r="F153" s="98">
        <v>263</v>
      </c>
      <c r="G153" s="120">
        <f t="shared" si="5"/>
        <v>-100</v>
      </c>
    </row>
    <row r="154" spans="1:7" ht="15">
      <c r="A154" s="121" t="s">
        <v>348</v>
      </c>
      <c r="B154" s="98">
        <v>374</v>
      </c>
      <c r="C154" s="98">
        <v>46</v>
      </c>
      <c r="D154" s="98">
        <v>1191</v>
      </c>
      <c r="E154" s="122">
        <f t="shared" si="6"/>
        <v>318.44919786096256</v>
      </c>
      <c r="F154" s="98">
        <v>381</v>
      </c>
      <c r="G154" s="120">
        <f t="shared" si="5"/>
        <v>212.59842519685043</v>
      </c>
    </row>
    <row r="155" spans="1:7" ht="15">
      <c r="A155" s="28" t="s">
        <v>349</v>
      </c>
      <c r="B155" s="98">
        <v>128</v>
      </c>
      <c r="C155" s="98">
        <v>14</v>
      </c>
      <c r="D155" s="98">
        <v>76</v>
      </c>
      <c r="E155" s="122">
        <f t="shared" si="6"/>
        <v>59.375</v>
      </c>
      <c r="F155" s="98">
        <v>190</v>
      </c>
      <c r="G155" s="122">
        <f t="shared" si="5"/>
        <v>-60</v>
      </c>
    </row>
    <row r="156" spans="1:7" ht="15">
      <c r="A156" s="28" t="s">
        <v>350</v>
      </c>
      <c r="B156" s="98">
        <v>246</v>
      </c>
      <c r="C156" s="98">
        <v>32</v>
      </c>
      <c r="D156" s="98">
        <v>1115</v>
      </c>
      <c r="E156" s="122">
        <f t="shared" si="6"/>
        <v>453.2520325203252</v>
      </c>
      <c r="F156" s="98">
        <v>190</v>
      </c>
      <c r="G156" s="122">
        <f t="shared" si="5"/>
        <v>486.84210526315786</v>
      </c>
    </row>
    <row r="157" spans="1:7" ht="15">
      <c r="A157" s="28" t="s">
        <v>351</v>
      </c>
      <c r="B157" s="98">
        <v>0</v>
      </c>
      <c r="C157" s="98">
        <v>0</v>
      </c>
      <c r="D157" s="98">
        <v>0</v>
      </c>
      <c r="E157" s="122"/>
      <c r="F157" s="98">
        <v>0</v>
      </c>
      <c r="G157" s="122" t="str">
        <f t="shared" si="5"/>
        <v> </v>
      </c>
    </row>
    <row r="158" spans="1:7" ht="15">
      <c r="A158" s="123" t="s">
        <v>352</v>
      </c>
      <c r="B158" s="98">
        <v>0</v>
      </c>
      <c r="C158" s="98">
        <v>0</v>
      </c>
      <c r="D158" s="98">
        <v>0</v>
      </c>
      <c r="E158" s="122"/>
      <c r="F158" s="98">
        <v>0</v>
      </c>
      <c r="G158" s="122" t="str">
        <f t="shared" si="5"/>
        <v> </v>
      </c>
    </row>
    <row r="159" spans="1:7" ht="15">
      <c r="A159" s="28" t="s">
        <v>353</v>
      </c>
      <c r="B159" s="98">
        <v>0</v>
      </c>
      <c r="C159" s="98">
        <v>0</v>
      </c>
      <c r="D159" s="98">
        <v>0</v>
      </c>
      <c r="E159" s="122"/>
      <c r="F159" s="98">
        <v>0</v>
      </c>
      <c r="G159" s="122" t="str">
        <f t="shared" si="5"/>
        <v> </v>
      </c>
    </row>
    <row r="160" spans="1:7" ht="15">
      <c r="A160" s="30" t="s">
        <v>354</v>
      </c>
      <c r="B160" s="98">
        <v>0</v>
      </c>
      <c r="C160" s="98">
        <v>0</v>
      </c>
      <c r="D160" s="98">
        <v>0</v>
      </c>
      <c r="E160" s="122"/>
      <c r="F160" s="98">
        <v>0</v>
      </c>
      <c r="G160" s="122" t="str">
        <f t="shared" si="5"/>
        <v> </v>
      </c>
    </row>
    <row r="161" spans="1:7" ht="15">
      <c r="A161" s="121" t="s">
        <v>355</v>
      </c>
      <c r="B161" s="98">
        <v>845</v>
      </c>
      <c r="C161" s="98">
        <v>198</v>
      </c>
      <c r="D161" s="98">
        <v>2924</v>
      </c>
      <c r="E161" s="122">
        <f t="shared" si="6"/>
        <v>346.0355029585799</v>
      </c>
      <c r="F161" s="98">
        <v>406</v>
      </c>
      <c r="G161" s="120">
        <f t="shared" si="5"/>
        <v>620.1970443349753</v>
      </c>
    </row>
    <row r="162" spans="1:7" ht="15">
      <c r="A162" s="28" t="s">
        <v>356</v>
      </c>
      <c r="B162" s="98">
        <v>759</v>
      </c>
      <c r="C162" s="98">
        <v>188</v>
      </c>
      <c r="D162" s="98">
        <v>2883</v>
      </c>
      <c r="E162" s="122">
        <f t="shared" si="6"/>
        <v>379.84189723320156</v>
      </c>
      <c r="F162" s="98">
        <v>397</v>
      </c>
      <c r="G162" s="122">
        <f t="shared" si="5"/>
        <v>626.1964735516373</v>
      </c>
    </row>
    <row r="163" spans="1:7" ht="15">
      <c r="A163" s="28" t="s">
        <v>357</v>
      </c>
      <c r="B163" s="98">
        <v>0</v>
      </c>
      <c r="C163" s="98">
        <v>0</v>
      </c>
      <c r="D163" s="98">
        <v>0</v>
      </c>
      <c r="E163" s="122"/>
      <c r="F163" s="98">
        <v>0</v>
      </c>
      <c r="G163" s="122"/>
    </row>
    <row r="164" spans="1:7" ht="15">
      <c r="A164" s="28" t="s">
        <v>358</v>
      </c>
      <c r="B164" s="98">
        <v>22</v>
      </c>
      <c r="C164" s="98">
        <v>5</v>
      </c>
      <c r="D164" s="98">
        <v>17</v>
      </c>
      <c r="E164" s="122">
        <f t="shared" si="6"/>
        <v>77.27272727272727</v>
      </c>
      <c r="F164" s="98">
        <v>0</v>
      </c>
      <c r="G164" s="122" t="str">
        <f t="shared" si="5"/>
        <v> </v>
      </c>
    </row>
    <row r="165" spans="1:7" ht="15">
      <c r="A165" s="30" t="s">
        <v>359</v>
      </c>
      <c r="B165" s="98">
        <v>18</v>
      </c>
      <c r="C165" s="98">
        <v>3</v>
      </c>
      <c r="D165" s="98">
        <v>11</v>
      </c>
      <c r="E165" s="122">
        <f t="shared" si="6"/>
        <v>61.111111111111114</v>
      </c>
      <c r="F165" s="98">
        <v>6</v>
      </c>
      <c r="G165" s="122">
        <f t="shared" si="5"/>
        <v>83.33333333333334</v>
      </c>
    </row>
    <row r="166" spans="1:7" ht="15">
      <c r="A166" s="28" t="s">
        <v>360</v>
      </c>
      <c r="B166" s="98">
        <v>46</v>
      </c>
      <c r="C166" s="98">
        <v>3</v>
      </c>
      <c r="D166" s="98">
        <v>12</v>
      </c>
      <c r="E166" s="122">
        <f t="shared" si="6"/>
        <v>26.08695652173913</v>
      </c>
      <c r="F166" s="98">
        <v>3</v>
      </c>
      <c r="G166" s="122">
        <f t="shared" si="5"/>
        <v>300</v>
      </c>
    </row>
    <row r="167" spans="1:7" ht="15">
      <c r="A167" s="123" t="s">
        <v>361</v>
      </c>
      <c r="B167" s="98">
        <v>1733</v>
      </c>
      <c r="C167" s="98">
        <v>-440</v>
      </c>
      <c r="D167" s="98">
        <v>6525</v>
      </c>
      <c r="E167" s="122">
        <f t="shared" si="6"/>
        <v>376.51471436814774</v>
      </c>
      <c r="F167" s="98">
        <v>2575</v>
      </c>
      <c r="G167" s="120">
        <f t="shared" si="5"/>
        <v>153.39805825242718</v>
      </c>
    </row>
    <row r="168" spans="1:7" ht="15">
      <c r="A168" s="28" t="s">
        <v>362</v>
      </c>
      <c r="B168" s="98">
        <v>0</v>
      </c>
      <c r="C168" s="98">
        <v>0</v>
      </c>
      <c r="D168" s="98">
        <v>4749</v>
      </c>
      <c r="E168" s="122" t="e">
        <f t="shared" si="6"/>
        <v>#DIV/0!</v>
      </c>
      <c r="F168" s="98">
        <v>1428</v>
      </c>
      <c r="G168" s="120">
        <f t="shared" si="5"/>
        <v>232.56302521008405</v>
      </c>
    </row>
    <row r="169" spans="1:7" ht="15">
      <c r="A169" s="28" t="s">
        <v>363</v>
      </c>
      <c r="B169" s="98">
        <v>1733</v>
      </c>
      <c r="C169" s="98">
        <v>-440</v>
      </c>
      <c r="D169" s="98">
        <v>1776</v>
      </c>
      <c r="E169" s="122">
        <f t="shared" si="6"/>
        <v>102.48124639353722</v>
      </c>
      <c r="F169" s="98">
        <v>1116</v>
      </c>
      <c r="G169" s="120">
        <f t="shared" si="5"/>
        <v>59.13978494623656</v>
      </c>
    </row>
    <row r="170" spans="1:7" ht="15">
      <c r="A170" s="28" t="s">
        <v>364</v>
      </c>
      <c r="B170" s="98">
        <v>0</v>
      </c>
      <c r="C170" s="98">
        <v>0</v>
      </c>
      <c r="D170" s="98">
        <v>0</v>
      </c>
      <c r="E170" s="122" t="e">
        <f t="shared" si="6"/>
        <v>#DIV/0!</v>
      </c>
      <c r="F170" s="98">
        <v>31</v>
      </c>
      <c r="G170" s="120">
        <f t="shared" si="5"/>
        <v>-100</v>
      </c>
    </row>
    <row r="171" spans="1:7" ht="15">
      <c r="A171" s="121" t="s">
        <v>365</v>
      </c>
      <c r="B171" s="98">
        <v>273</v>
      </c>
      <c r="C171" s="98">
        <v>28</v>
      </c>
      <c r="D171" s="98">
        <v>119</v>
      </c>
      <c r="E171" s="120">
        <f t="shared" si="6"/>
        <v>43.58974358974359</v>
      </c>
      <c r="F171" s="98">
        <v>541</v>
      </c>
      <c r="G171" s="120">
        <f t="shared" si="5"/>
        <v>-78.00369685767097</v>
      </c>
    </row>
    <row r="172" spans="1:7" ht="15">
      <c r="A172" s="28" t="s">
        <v>366</v>
      </c>
      <c r="B172" s="98">
        <v>273</v>
      </c>
      <c r="C172" s="98">
        <v>28</v>
      </c>
      <c r="D172" s="98">
        <v>119</v>
      </c>
      <c r="E172" s="122">
        <f t="shared" si="6"/>
        <v>43.58974358974359</v>
      </c>
      <c r="F172" s="98">
        <v>541</v>
      </c>
      <c r="G172" s="122">
        <f t="shared" si="5"/>
        <v>-78.00369685767097</v>
      </c>
    </row>
    <row r="173" spans="1:7" ht="15">
      <c r="A173" s="28" t="s">
        <v>367</v>
      </c>
      <c r="B173" s="98">
        <v>0</v>
      </c>
      <c r="C173" s="98">
        <v>0</v>
      </c>
      <c r="D173" s="98">
        <v>0</v>
      </c>
      <c r="E173" s="122"/>
      <c r="F173" s="98">
        <v>0</v>
      </c>
      <c r="G173" s="122"/>
    </row>
    <row r="174" spans="1:7" ht="15">
      <c r="A174" s="28" t="s">
        <v>368</v>
      </c>
      <c r="B174" s="98">
        <v>0</v>
      </c>
      <c r="C174" s="98">
        <v>0</v>
      </c>
      <c r="D174" s="98">
        <v>0</v>
      </c>
      <c r="E174" s="122"/>
      <c r="F174" s="98">
        <v>0</v>
      </c>
      <c r="G174" s="122"/>
    </row>
    <row r="175" spans="1:7" s="9" customFormat="1" ht="14.25">
      <c r="A175" s="123" t="s">
        <v>369</v>
      </c>
      <c r="B175" s="98">
        <v>2978</v>
      </c>
      <c r="C175" s="98">
        <v>0</v>
      </c>
      <c r="D175" s="98">
        <v>0</v>
      </c>
      <c r="E175" s="122">
        <f>SUM(D175/B175)*100</f>
        <v>0</v>
      </c>
      <c r="F175" s="98">
        <v>0</v>
      </c>
      <c r="G175" s="122"/>
    </row>
    <row r="176" spans="1:7" s="9" customFormat="1" ht="14.25">
      <c r="A176" s="123" t="s">
        <v>370</v>
      </c>
      <c r="B176" s="98">
        <v>0</v>
      </c>
      <c r="C176" s="98">
        <v>2</v>
      </c>
      <c r="D176" s="98">
        <v>1643</v>
      </c>
      <c r="E176" s="122" t="e">
        <f>SUM(D176/B176)*100</f>
        <v>#DIV/0!</v>
      </c>
      <c r="F176" s="98">
        <v>520</v>
      </c>
      <c r="G176" s="120">
        <f t="shared" si="5"/>
        <v>215.96153846153845</v>
      </c>
    </row>
    <row r="177" spans="1:7" s="9" customFormat="1" ht="14.25">
      <c r="A177" s="28" t="s">
        <v>371</v>
      </c>
      <c r="B177" s="98">
        <v>0</v>
      </c>
      <c r="C177" s="98">
        <v>2</v>
      </c>
      <c r="D177" s="98">
        <v>1643</v>
      </c>
      <c r="E177" s="122"/>
      <c r="F177" s="98">
        <v>520</v>
      </c>
      <c r="G177" s="120"/>
    </row>
    <row r="178" spans="1:7" ht="15">
      <c r="A178" s="123" t="s">
        <v>372</v>
      </c>
      <c r="B178" s="98">
        <v>0</v>
      </c>
      <c r="C178" s="98">
        <v>0</v>
      </c>
      <c r="D178" s="98">
        <v>0</v>
      </c>
      <c r="E178" s="122"/>
      <c r="F178" s="98">
        <v>0</v>
      </c>
      <c r="G178" s="120"/>
    </row>
    <row r="179" spans="1:7" ht="15">
      <c r="A179" s="28" t="s">
        <v>373</v>
      </c>
      <c r="B179" s="98">
        <v>0</v>
      </c>
      <c r="C179" s="98">
        <v>0</v>
      </c>
      <c r="D179" s="98">
        <v>0</v>
      </c>
      <c r="E179" s="122"/>
      <c r="F179" s="98">
        <v>0</v>
      </c>
      <c r="G179" s="120" t="str">
        <f t="shared" si="5"/>
        <v> </v>
      </c>
    </row>
    <row r="180" spans="1:7" ht="15">
      <c r="A180" s="123" t="s">
        <v>374</v>
      </c>
      <c r="B180" s="98">
        <v>0</v>
      </c>
      <c r="C180" s="98">
        <v>145</v>
      </c>
      <c r="D180" s="98">
        <v>147</v>
      </c>
      <c r="E180" s="122"/>
      <c r="F180" s="98">
        <v>2</v>
      </c>
      <c r="G180" s="120"/>
    </row>
  </sheetData>
  <sheetProtection/>
  <mergeCells count="1">
    <mergeCell ref="A1:G1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9"/>
  <sheetViews>
    <sheetView showZeros="0" zoomScalePageLayoutView="0" workbookViewId="0" topLeftCell="A1">
      <selection activeCell="I19" sqref="I19"/>
    </sheetView>
  </sheetViews>
  <sheetFormatPr defaultColWidth="9.00390625" defaultRowHeight="14.25"/>
  <cols>
    <col min="1" max="1" width="29.50390625" style="14" customWidth="1"/>
    <col min="2" max="2" width="10.625" style="14" customWidth="1"/>
    <col min="3" max="3" width="10.875" style="14" customWidth="1"/>
    <col min="4" max="4" width="12.375" style="14" customWidth="1"/>
    <col min="5" max="5" width="11.875" style="15" customWidth="1"/>
    <col min="6" max="6" width="12.625" style="14" customWidth="1"/>
    <col min="7" max="16384" width="9.00390625" style="14" customWidth="1"/>
  </cols>
  <sheetData>
    <row r="1" spans="1:7" ht="22.5">
      <c r="A1" s="196" t="s">
        <v>472</v>
      </c>
      <c r="B1" s="196"/>
      <c r="C1" s="196"/>
      <c r="D1" s="196"/>
      <c r="E1" s="196"/>
      <c r="F1" s="196"/>
      <c r="G1" s="196"/>
    </row>
    <row r="2" spans="1:3" ht="12.75">
      <c r="A2" s="1"/>
      <c r="B2" s="2"/>
      <c r="C2" s="3"/>
    </row>
    <row r="3" spans="1:7" ht="17.25" customHeight="1">
      <c r="A3" s="4" t="s">
        <v>0</v>
      </c>
      <c r="B3" s="2"/>
      <c r="C3" s="16"/>
      <c r="G3" s="3" t="s">
        <v>65</v>
      </c>
    </row>
    <row r="4" spans="1:7" ht="14.25" customHeight="1">
      <c r="A4" s="5"/>
      <c r="B4" s="7"/>
      <c r="C4" s="197" t="s">
        <v>4</v>
      </c>
      <c r="D4" s="197" t="s">
        <v>5</v>
      </c>
      <c r="E4" s="199" t="s">
        <v>6</v>
      </c>
      <c r="F4" s="197" t="s">
        <v>8</v>
      </c>
      <c r="G4" s="197" t="s">
        <v>1</v>
      </c>
    </row>
    <row r="5" spans="1:7" ht="15.75" customHeight="1">
      <c r="A5" s="17" t="s">
        <v>2</v>
      </c>
      <c r="B5" s="6" t="s">
        <v>3</v>
      </c>
      <c r="C5" s="198"/>
      <c r="D5" s="198"/>
      <c r="E5" s="200"/>
      <c r="F5" s="198"/>
      <c r="G5" s="198"/>
    </row>
    <row r="6" spans="1:7" s="37" customFormat="1" ht="19.5" customHeight="1">
      <c r="A6" s="19" t="s">
        <v>66</v>
      </c>
      <c r="B6" s="18">
        <f>SUM(B7:B26)</f>
        <v>19500</v>
      </c>
      <c r="C6" s="18">
        <f>SUM(C7:C26)</f>
        <v>0</v>
      </c>
      <c r="D6" s="18">
        <f>SUM(D7:D26)</f>
        <v>1326</v>
      </c>
      <c r="E6" s="135">
        <f>D6/B6*100</f>
        <v>6.800000000000001</v>
      </c>
      <c r="F6" s="18">
        <f>SUM(F7:F26)</f>
        <v>11192</v>
      </c>
      <c r="G6" s="8">
        <f>(D6-F6)/F6*100</f>
        <v>-88.15225160829164</v>
      </c>
    </row>
    <row r="7" spans="1:7" s="37" customFormat="1" ht="19.5" customHeight="1">
      <c r="A7" s="20" t="s">
        <v>9</v>
      </c>
      <c r="B7" s="18"/>
      <c r="C7" s="18"/>
      <c r="D7" s="18"/>
      <c r="E7" s="135"/>
      <c r="F7" s="18"/>
      <c r="G7" s="8"/>
    </row>
    <row r="8" spans="1:7" s="37" customFormat="1" ht="19.5" customHeight="1">
      <c r="A8" s="20" t="s">
        <v>10</v>
      </c>
      <c r="B8" s="18"/>
      <c r="C8" s="18"/>
      <c r="D8" s="18"/>
      <c r="E8" s="135"/>
      <c r="F8" s="18"/>
      <c r="G8" s="8"/>
    </row>
    <row r="9" spans="1:7" s="37" customFormat="1" ht="19.5" customHeight="1">
      <c r="A9" s="21" t="s">
        <v>11</v>
      </c>
      <c r="B9" s="18"/>
      <c r="C9" s="18"/>
      <c r="D9" s="18"/>
      <c r="E9" s="135"/>
      <c r="F9" s="18"/>
      <c r="G9" s="8"/>
    </row>
    <row r="10" spans="1:7" s="37" customFormat="1" ht="19.5" customHeight="1">
      <c r="A10" s="20" t="s">
        <v>12</v>
      </c>
      <c r="B10" s="18"/>
      <c r="C10" s="18"/>
      <c r="D10" s="18"/>
      <c r="E10" s="135"/>
      <c r="F10" s="18"/>
      <c r="G10" s="8"/>
    </row>
    <row r="11" spans="1:7" s="37" customFormat="1" ht="19.5" customHeight="1">
      <c r="A11" s="20" t="s">
        <v>13</v>
      </c>
      <c r="B11" s="18"/>
      <c r="C11" s="18"/>
      <c r="D11" s="18"/>
      <c r="E11" s="135"/>
      <c r="F11" s="18"/>
      <c r="G11" s="8"/>
    </row>
    <row r="12" spans="1:7" s="37" customFormat="1" ht="19.5" customHeight="1">
      <c r="A12" s="20" t="s">
        <v>14</v>
      </c>
      <c r="B12" s="18"/>
      <c r="C12" s="18"/>
      <c r="D12" s="18"/>
      <c r="E12" s="135"/>
      <c r="F12" s="18"/>
      <c r="G12" s="8"/>
    </row>
    <row r="13" spans="1:7" s="37" customFormat="1" ht="19.5" customHeight="1">
      <c r="A13" s="20" t="s">
        <v>15</v>
      </c>
      <c r="B13" s="18"/>
      <c r="C13" s="18"/>
      <c r="D13" s="18"/>
      <c r="E13" s="135"/>
      <c r="F13" s="18"/>
      <c r="G13" s="8"/>
    </row>
    <row r="14" spans="1:7" s="37" customFormat="1" ht="19.5" customHeight="1">
      <c r="A14" s="20" t="s">
        <v>16</v>
      </c>
      <c r="B14" s="18"/>
      <c r="C14" s="18"/>
      <c r="D14" s="18"/>
      <c r="E14" s="135"/>
      <c r="F14" s="18"/>
      <c r="G14" s="8"/>
    </row>
    <row r="15" spans="1:7" s="37" customFormat="1" ht="19.5" customHeight="1">
      <c r="A15" s="20" t="s">
        <v>17</v>
      </c>
      <c r="B15" s="18"/>
      <c r="C15" s="18"/>
      <c r="D15" s="18"/>
      <c r="E15" s="135"/>
      <c r="F15" s="18"/>
      <c r="G15" s="8"/>
    </row>
    <row r="16" spans="1:7" s="37" customFormat="1" ht="19.5" customHeight="1">
      <c r="A16" s="20" t="s">
        <v>18</v>
      </c>
      <c r="B16" s="18">
        <v>18150</v>
      </c>
      <c r="C16" s="18"/>
      <c r="D16" s="18">
        <v>1127</v>
      </c>
      <c r="E16" s="135">
        <f aca="true" t="shared" si="0" ref="E16:E24">D16/B16*100</f>
        <v>6.209366391184573</v>
      </c>
      <c r="F16" s="18">
        <v>10705</v>
      </c>
      <c r="G16" s="8">
        <f>(D16-F16)/F16*100</f>
        <v>-89.47220924801495</v>
      </c>
    </row>
    <row r="17" spans="1:7" s="37" customFormat="1" ht="19.5" customHeight="1">
      <c r="A17" s="20" t="s">
        <v>19</v>
      </c>
      <c r="B17" s="18">
        <v>800</v>
      </c>
      <c r="C17" s="18"/>
      <c r="D17" s="18">
        <v>71</v>
      </c>
      <c r="E17" s="135">
        <f t="shared" si="0"/>
        <v>8.875</v>
      </c>
      <c r="F17" s="18">
        <v>285</v>
      </c>
      <c r="G17" s="8">
        <f>(D17-F17)/F17*100</f>
        <v>-75.08771929824562</v>
      </c>
    </row>
    <row r="18" spans="1:7" s="37" customFormat="1" ht="19.5" customHeight="1">
      <c r="A18" s="20" t="s">
        <v>20</v>
      </c>
      <c r="B18" s="18">
        <v>50</v>
      </c>
      <c r="C18" s="18"/>
      <c r="D18" s="18">
        <v>8</v>
      </c>
      <c r="E18" s="135">
        <f t="shared" si="0"/>
        <v>16</v>
      </c>
      <c r="F18" s="18"/>
      <c r="G18" s="8"/>
    </row>
    <row r="19" spans="1:7" s="37" customFormat="1" ht="19.5" customHeight="1">
      <c r="A19" s="20" t="s">
        <v>21</v>
      </c>
      <c r="B19" s="18"/>
      <c r="C19" s="18"/>
      <c r="D19" s="18"/>
      <c r="E19" s="135"/>
      <c r="F19" s="18"/>
      <c r="G19" s="8"/>
    </row>
    <row r="20" spans="1:7" s="37" customFormat="1" ht="19.5" customHeight="1">
      <c r="A20" s="20" t="s">
        <v>22</v>
      </c>
      <c r="B20" s="18"/>
      <c r="C20" s="18"/>
      <c r="D20" s="18"/>
      <c r="E20" s="135"/>
      <c r="F20" s="18"/>
      <c r="G20" s="8"/>
    </row>
    <row r="21" spans="1:7" s="37" customFormat="1" ht="19.5" customHeight="1">
      <c r="A21" s="20" t="s">
        <v>23</v>
      </c>
      <c r="B21" s="18"/>
      <c r="C21" s="18"/>
      <c r="D21" s="18"/>
      <c r="E21" s="135"/>
      <c r="F21" s="18"/>
      <c r="G21" s="8"/>
    </row>
    <row r="22" spans="1:7" s="37" customFormat="1" ht="19.5" customHeight="1">
      <c r="A22" s="20" t="s">
        <v>24</v>
      </c>
      <c r="B22" s="18"/>
      <c r="C22" s="18"/>
      <c r="D22" s="18"/>
      <c r="E22" s="135"/>
      <c r="F22" s="18"/>
      <c r="G22" s="8"/>
    </row>
    <row r="23" spans="1:7" s="37" customFormat="1" ht="19.5" customHeight="1">
      <c r="A23" s="20" t="s">
        <v>25</v>
      </c>
      <c r="B23" s="18"/>
      <c r="C23" s="18"/>
      <c r="D23" s="18"/>
      <c r="E23" s="135"/>
      <c r="F23" s="18"/>
      <c r="G23" s="8"/>
    </row>
    <row r="24" spans="1:7" s="37" customFormat="1" ht="19.5" customHeight="1">
      <c r="A24" s="20" t="s">
        <v>26</v>
      </c>
      <c r="B24" s="18">
        <v>500</v>
      </c>
      <c r="C24" s="18"/>
      <c r="D24" s="18">
        <v>120</v>
      </c>
      <c r="E24" s="135">
        <f t="shared" si="0"/>
        <v>24</v>
      </c>
      <c r="F24" s="18">
        <v>202</v>
      </c>
      <c r="G24" s="8">
        <f>(D24-F24)/F24*100</f>
        <v>-40.5940594059406</v>
      </c>
    </row>
    <row r="25" spans="1:7" s="37" customFormat="1" ht="19.5" customHeight="1">
      <c r="A25" s="20" t="s">
        <v>27</v>
      </c>
      <c r="B25" s="18"/>
      <c r="C25" s="18"/>
      <c r="D25" s="18"/>
      <c r="E25" s="11"/>
      <c r="F25" s="18"/>
      <c r="G25" s="12"/>
    </row>
    <row r="26" spans="1:7" s="37" customFormat="1" ht="19.5" customHeight="1">
      <c r="A26" s="20" t="s">
        <v>28</v>
      </c>
      <c r="B26" s="18"/>
      <c r="C26" s="18"/>
      <c r="D26" s="18"/>
      <c r="E26" s="11"/>
      <c r="F26" s="18"/>
      <c r="G26" s="12"/>
    </row>
    <row r="27" spans="1:3" ht="12.75">
      <c r="A27" s="3"/>
      <c r="B27" s="3"/>
      <c r="C27" s="3"/>
    </row>
    <row r="28" spans="1:3" ht="12.75">
      <c r="A28" s="3"/>
      <c r="B28" s="3"/>
      <c r="C28" s="3"/>
    </row>
    <row r="29" spans="1:3" ht="12.75">
      <c r="A29" s="3"/>
      <c r="B29" s="3"/>
      <c r="C29" s="3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2.75">
      <c r="A39" s="3"/>
      <c r="B39" s="3"/>
      <c r="C39" s="3"/>
    </row>
    <row r="40" spans="1:3" ht="12.75">
      <c r="A40" s="3"/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2:3" ht="12.75">
      <c r="B279" s="3"/>
      <c r="C279" s="3"/>
    </row>
  </sheetData>
  <sheetProtection/>
  <mergeCells count="6">
    <mergeCell ref="A1:G1"/>
    <mergeCell ref="C4:C5"/>
    <mergeCell ref="D4:D5"/>
    <mergeCell ref="E4:E5"/>
    <mergeCell ref="F4:F5"/>
    <mergeCell ref="G4:G5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Zeros="0" zoomScalePageLayoutView="0" workbookViewId="0" topLeftCell="A1">
      <selection activeCell="D15" sqref="D15"/>
    </sheetView>
  </sheetViews>
  <sheetFormatPr defaultColWidth="9.00390625" defaultRowHeight="14.25"/>
  <cols>
    <col min="1" max="1" width="33.625" style="14" customWidth="1"/>
    <col min="2" max="2" width="12.00390625" style="14" customWidth="1"/>
    <col min="3" max="3" width="13.625" style="14" customWidth="1"/>
    <col min="4" max="4" width="14.875" style="14" customWidth="1"/>
    <col min="5" max="5" width="10.50390625" style="15" bestFit="1" customWidth="1"/>
    <col min="6" max="6" width="11.625" style="14" bestFit="1" customWidth="1"/>
    <col min="7" max="7" width="12.00390625" style="15" bestFit="1" customWidth="1"/>
    <col min="8" max="16384" width="9.00390625" style="14" customWidth="1"/>
  </cols>
  <sheetData>
    <row r="1" spans="1:7" ht="20.25">
      <c r="A1" s="201" t="s">
        <v>376</v>
      </c>
      <c r="B1" s="195"/>
      <c r="C1" s="195"/>
      <c r="D1" s="195"/>
      <c r="E1" s="195"/>
      <c r="F1" s="195"/>
      <c r="G1" s="195"/>
    </row>
    <row r="2" spans="1:7" ht="12.75">
      <c r="A2" s="4" t="s">
        <v>29</v>
      </c>
      <c r="C2" s="22"/>
      <c r="G2" s="44" t="s">
        <v>64</v>
      </c>
    </row>
    <row r="3" spans="1:7" ht="26.25">
      <c r="A3" s="23" t="s">
        <v>30</v>
      </c>
      <c r="B3" s="24" t="s">
        <v>31</v>
      </c>
      <c r="C3" s="25" t="s">
        <v>32</v>
      </c>
      <c r="D3" s="25" t="s">
        <v>33</v>
      </c>
      <c r="E3" s="26" t="s">
        <v>34</v>
      </c>
      <c r="F3" s="27" t="s">
        <v>8</v>
      </c>
      <c r="G3" s="26" t="s">
        <v>1</v>
      </c>
    </row>
    <row r="4" spans="1:7" ht="22.5" customHeight="1">
      <c r="A4" s="126" t="s">
        <v>394</v>
      </c>
      <c r="B4" s="98">
        <v>23568</v>
      </c>
      <c r="C4" s="98">
        <v>2957</v>
      </c>
      <c r="D4" s="98">
        <v>11800</v>
      </c>
      <c r="E4" s="120">
        <f>SUM(D4/B4)*100</f>
        <v>50.067888662593354</v>
      </c>
      <c r="F4" s="98">
        <v>15260</v>
      </c>
      <c r="G4" s="120">
        <f aca="true" t="shared" si="0" ref="G4:G43">IF(F4=0," ",(D4-F4)/F4*100)</f>
        <v>-22.673656618610746</v>
      </c>
    </row>
    <row r="5" spans="1:7" s="9" customFormat="1" ht="14.25" hidden="1">
      <c r="A5" s="123" t="s">
        <v>260</v>
      </c>
      <c r="B5" s="98">
        <v>0</v>
      </c>
      <c r="C5" s="98">
        <v>0</v>
      </c>
      <c r="D5" s="98">
        <v>2</v>
      </c>
      <c r="E5" s="120" t="e">
        <f>SUM(D5/B5)*100</f>
        <v>#DIV/0!</v>
      </c>
      <c r="F5" s="98">
        <v>0</v>
      </c>
      <c r="G5" s="120" t="str">
        <f t="shared" si="0"/>
        <v> </v>
      </c>
    </row>
    <row r="6" spans="1:7" ht="15" hidden="1">
      <c r="A6" s="31" t="s">
        <v>35</v>
      </c>
      <c r="B6" s="98">
        <v>0</v>
      </c>
      <c r="C6" s="98">
        <v>0</v>
      </c>
      <c r="D6" s="98">
        <v>2</v>
      </c>
      <c r="E6" s="120" t="e">
        <f>SUM(D6/B6)*100</f>
        <v>#DIV/0!</v>
      </c>
      <c r="F6" s="98">
        <v>0</v>
      </c>
      <c r="G6" s="120" t="str">
        <f t="shared" si="0"/>
        <v> </v>
      </c>
    </row>
    <row r="7" spans="1:7" ht="15" hidden="1">
      <c r="A7" s="123" t="s">
        <v>267</v>
      </c>
      <c r="B7" s="98">
        <v>599</v>
      </c>
      <c r="C7" s="98">
        <v>0</v>
      </c>
      <c r="D7" s="98">
        <v>144</v>
      </c>
      <c r="E7" s="120">
        <f>SUM(D7/B7)*100</f>
        <v>24.040066777963272</v>
      </c>
      <c r="F7" s="98">
        <v>949</v>
      </c>
      <c r="G7" s="120">
        <f t="shared" si="0"/>
        <v>-84.82613277133825</v>
      </c>
    </row>
    <row r="8" spans="1:7" ht="15">
      <c r="A8" s="31" t="s">
        <v>377</v>
      </c>
      <c r="B8" s="98">
        <v>0</v>
      </c>
      <c r="C8" s="98">
        <v>0</v>
      </c>
      <c r="D8" s="98">
        <v>0</v>
      </c>
      <c r="E8" s="120"/>
      <c r="F8" s="98">
        <v>13</v>
      </c>
      <c r="G8" s="120"/>
    </row>
    <row r="9" spans="1:7" ht="15">
      <c r="A9" s="31" t="s">
        <v>378</v>
      </c>
      <c r="B9" s="98">
        <v>599</v>
      </c>
      <c r="C9" s="98">
        <v>0</v>
      </c>
      <c r="D9" s="98">
        <v>144</v>
      </c>
      <c r="E9" s="120">
        <f>SUM(D9/B9)*100</f>
        <v>24.040066777963272</v>
      </c>
      <c r="F9" s="98">
        <v>936</v>
      </c>
      <c r="G9" s="120">
        <f t="shared" si="0"/>
        <v>-84.61538461538461</v>
      </c>
    </row>
    <row r="10" spans="1:7" ht="15">
      <c r="A10" s="123" t="s">
        <v>316</v>
      </c>
      <c r="B10" s="98">
        <v>19902</v>
      </c>
      <c r="C10" s="98">
        <v>1934</v>
      </c>
      <c r="D10" s="98">
        <v>10346</v>
      </c>
      <c r="E10" s="120">
        <f>SUM(D10/B10)*100</f>
        <v>51.984725153250935</v>
      </c>
      <c r="F10" s="98">
        <v>14200</v>
      </c>
      <c r="G10" s="120">
        <f t="shared" si="0"/>
        <v>-27.140845070422536</v>
      </c>
    </row>
    <row r="11" spans="1:7" ht="15">
      <c r="A11" s="31" t="s">
        <v>36</v>
      </c>
      <c r="B11" s="98">
        <v>0</v>
      </c>
      <c r="C11" s="98">
        <v>0</v>
      </c>
      <c r="D11" s="98">
        <v>0</v>
      </c>
      <c r="E11" s="120"/>
      <c r="F11" s="98">
        <v>0</v>
      </c>
      <c r="G11" s="120" t="str">
        <f t="shared" si="0"/>
        <v> </v>
      </c>
    </row>
    <row r="12" spans="1:7" ht="15">
      <c r="A12" s="31" t="s">
        <v>393</v>
      </c>
      <c r="B12" s="98">
        <v>18375</v>
      </c>
      <c r="C12" s="98">
        <v>1934</v>
      </c>
      <c r="D12" s="98">
        <v>10148</v>
      </c>
      <c r="E12" s="120">
        <f>SUM(D12/B12)*100</f>
        <v>55.22721088435374</v>
      </c>
      <c r="F12" s="98">
        <v>14180</v>
      </c>
      <c r="G12" s="120">
        <f t="shared" si="0"/>
        <v>-28.434414668547248</v>
      </c>
    </row>
    <row r="13" spans="1:7" ht="15">
      <c r="A13" s="31" t="s">
        <v>379</v>
      </c>
      <c r="B13" s="98">
        <v>863</v>
      </c>
      <c r="C13" s="98">
        <v>0</v>
      </c>
      <c r="D13" s="98">
        <v>0</v>
      </c>
      <c r="E13" s="120">
        <f>SUM(D13/B13)*100</f>
        <v>0</v>
      </c>
      <c r="F13" s="98">
        <v>0</v>
      </c>
      <c r="G13" s="120" t="str">
        <f t="shared" si="0"/>
        <v> </v>
      </c>
    </row>
    <row r="14" spans="1:7" ht="15">
      <c r="A14" s="31" t="s">
        <v>380</v>
      </c>
      <c r="B14" s="98">
        <v>82</v>
      </c>
      <c r="C14" s="98">
        <v>0</v>
      </c>
      <c r="D14" s="98">
        <v>0</v>
      </c>
      <c r="E14" s="120">
        <f>SUM(D14/B14)*100</f>
        <v>0</v>
      </c>
      <c r="F14" s="98">
        <v>0</v>
      </c>
      <c r="G14" s="120" t="str">
        <f t="shared" si="0"/>
        <v> </v>
      </c>
    </row>
    <row r="15" spans="1:7" ht="15">
      <c r="A15" s="31" t="s">
        <v>381</v>
      </c>
      <c r="B15" s="98">
        <v>0</v>
      </c>
      <c r="C15" s="98">
        <v>0</v>
      </c>
      <c r="D15" s="98">
        <v>0</v>
      </c>
      <c r="E15" s="120" t="e">
        <f>SUM(D15/B15)*100</f>
        <v>#DIV/0!</v>
      </c>
      <c r="F15" s="98">
        <v>0</v>
      </c>
      <c r="G15" s="120" t="str">
        <f t="shared" si="0"/>
        <v> </v>
      </c>
    </row>
    <row r="16" spans="1:7" ht="15">
      <c r="A16" s="31" t="s">
        <v>382</v>
      </c>
      <c r="B16" s="98">
        <v>582</v>
      </c>
      <c r="C16" s="98">
        <v>0</v>
      </c>
      <c r="D16" s="98">
        <v>198</v>
      </c>
      <c r="E16" s="120"/>
      <c r="F16" s="98">
        <v>20</v>
      </c>
      <c r="G16" s="120"/>
    </row>
    <row r="17" spans="1:7" ht="15">
      <c r="A17" s="123" t="s">
        <v>323</v>
      </c>
      <c r="B17" s="98">
        <v>0</v>
      </c>
      <c r="C17" s="98">
        <v>0</v>
      </c>
      <c r="D17" s="98">
        <v>4</v>
      </c>
      <c r="E17" s="122" t="e">
        <f>SUM(D17/B17)*100</f>
        <v>#DIV/0!</v>
      </c>
      <c r="F17" s="98">
        <v>29</v>
      </c>
      <c r="G17" s="120">
        <f t="shared" si="0"/>
        <v>-86.20689655172413</v>
      </c>
    </row>
    <row r="18" spans="1:7" ht="15">
      <c r="A18" s="31" t="s">
        <v>37</v>
      </c>
      <c r="B18" s="98">
        <v>0</v>
      </c>
      <c r="C18" s="98">
        <v>0</v>
      </c>
      <c r="D18" s="98">
        <v>0</v>
      </c>
      <c r="E18" s="122"/>
      <c r="F18" s="98">
        <v>0</v>
      </c>
      <c r="G18" s="120" t="str">
        <f t="shared" si="0"/>
        <v> </v>
      </c>
    </row>
    <row r="19" spans="1:7" ht="15">
      <c r="A19" s="31" t="s">
        <v>38</v>
      </c>
      <c r="B19" s="98">
        <v>0</v>
      </c>
      <c r="C19" s="98">
        <v>0</v>
      </c>
      <c r="D19" s="98">
        <v>0</v>
      </c>
      <c r="E19" s="122"/>
      <c r="F19" s="98">
        <v>0</v>
      </c>
      <c r="G19" s="120" t="str">
        <f t="shared" si="0"/>
        <v> </v>
      </c>
    </row>
    <row r="20" spans="1:7" ht="15">
      <c r="A20" s="31" t="s">
        <v>39</v>
      </c>
      <c r="B20" s="98">
        <v>0</v>
      </c>
      <c r="C20" s="98">
        <v>0</v>
      </c>
      <c r="D20" s="98">
        <v>0</v>
      </c>
      <c r="E20" s="122"/>
      <c r="F20" s="98">
        <v>0</v>
      </c>
      <c r="G20" s="120" t="str">
        <f t="shared" si="0"/>
        <v> </v>
      </c>
    </row>
    <row r="21" spans="1:7" ht="15">
      <c r="A21" s="31" t="s">
        <v>40</v>
      </c>
      <c r="B21" s="98">
        <v>0</v>
      </c>
      <c r="C21" s="98">
        <v>0</v>
      </c>
      <c r="D21" s="98">
        <v>0</v>
      </c>
      <c r="E21" s="122"/>
      <c r="F21" s="98">
        <v>0</v>
      </c>
      <c r="G21" s="120" t="str">
        <f t="shared" si="0"/>
        <v> </v>
      </c>
    </row>
    <row r="22" spans="1:7" ht="15">
      <c r="A22" s="31" t="s">
        <v>41</v>
      </c>
      <c r="B22" s="98">
        <v>0</v>
      </c>
      <c r="C22" s="98">
        <v>0</v>
      </c>
      <c r="D22" s="98">
        <v>0</v>
      </c>
      <c r="E22" s="122"/>
      <c r="F22" s="98">
        <v>0</v>
      </c>
      <c r="G22" s="120" t="str">
        <f t="shared" si="0"/>
        <v> </v>
      </c>
    </row>
    <row r="23" spans="1:7" ht="15">
      <c r="A23" s="31" t="s">
        <v>42</v>
      </c>
      <c r="B23" s="98">
        <v>0</v>
      </c>
      <c r="C23" s="98">
        <v>0</v>
      </c>
      <c r="D23" s="98">
        <v>0</v>
      </c>
      <c r="E23" s="122"/>
      <c r="F23" s="98">
        <v>0</v>
      </c>
      <c r="G23" s="120" t="str">
        <f t="shared" si="0"/>
        <v> </v>
      </c>
    </row>
    <row r="24" spans="1:7" ht="15">
      <c r="A24" s="31" t="s">
        <v>383</v>
      </c>
      <c r="B24" s="98">
        <v>0</v>
      </c>
      <c r="C24" s="98">
        <v>0</v>
      </c>
      <c r="D24" s="98">
        <v>0</v>
      </c>
      <c r="E24" s="122"/>
      <c r="F24" s="98">
        <v>0</v>
      </c>
      <c r="G24" s="120" t="str">
        <f t="shared" si="0"/>
        <v> </v>
      </c>
    </row>
    <row r="25" spans="1:7" ht="15">
      <c r="A25" s="31" t="s">
        <v>384</v>
      </c>
      <c r="B25" s="98">
        <v>0</v>
      </c>
      <c r="C25" s="98">
        <v>0</v>
      </c>
      <c r="D25" s="98">
        <v>4</v>
      </c>
      <c r="E25" s="122" t="e">
        <f>SUM(D25/B25)*100</f>
        <v>#DIV/0!</v>
      </c>
      <c r="F25" s="98">
        <v>29</v>
      </c>
      <c r="G25" s="120">
        <f t="shared" si="0"/>
        <v>-86.20689655172413</v>
      </c>
    </row>
    <row r="26" spans="1:7" ht="15">
      <c r="A26" s="31" t="s">
        <v>385</v>
      </c>
      <c r="B26" s="98">
        <v>0</v>
      </c>
      <c r="C26" s="98">
        <v>0</v>
      </c>
      <c r="D26" s="98">
        <v>0</v>
      </c>
      <c r="E26" s="122"/>
      <c r="F26" s="98">
        <v>0</v>
      </c>
      <c r="G26" s="127" t="str">
        <f t="shared" si="0"/>
        <v> </v>
      </c>
    </row>
    <row r="27" spans="1:7" ht="15">
      <c r="A27" s="128" t="s">
        <v>386</v>
      </c>
      <c r="B27" s="98">
        <v>0</v>
      </c>
      <c r="C27" s="98">
        <v>0</v>
      </c>
      <c r="D27" s="98">
        <v>0</v>
      </c>
      <c r="E27" s="122"/>
      <c r="F27" s="98">
        <v>0</v>
      </c>
      <c r="G27" s="128"/>
    </row>
    <row r="28" spans="1:7" ht="15">
      <c r="A28" s="129" t="s">
        <v>333</v>
      </c>
      <c r="B28" s="98">
        <v>0</v>
      </c>
      <c r="C28" s="98">
        <v>0</v>
      </c>
      <c r="D28" s="98">
        <v>0</v>
      </c>
      <c r="E28" s="122"/>
      <c r="F28" s="98">
        <v>0</v>
      </c>
      <c r="G28" s="130" t="str">
        <f t="shared" si="0"/>
        <v> </v>
      </c>
    </row>
    <row r="29" spans="1:7" ht="15">
      <c r="A29" s="31" t="s">
        <v>43</v>
      </c>
      <c r="B29" s="98">
        <v>0</v>
      </c>
      <c r="C29" s="98">
        <v>0</v>
      </c>
      <c r="D29" s="98">
        <v>0</v>
      </c>
      <c r="E29" s="122"/>
      <c r="F29" s="98">
        <v>0</v>
      </c>
      <c r="G29" s="120" t="str">
        <f t="shared" si="0"/>
        <v> </v>
      </c>
    </row>
    <row r="30" spans="1:7" ht="15">
      <c r="A30" s="31" t="s">
        <v>44</v>
      </c>
      <c r="B30" s="98">
        <v>0</v>
      </c>
      <c r="C30" s="98">
        <v>0</v>
      </c>
      <c r="D30" s="98">
        <v>0</v>
      </c>
      <c r="E30" s="122"/>
      <c r="F30" s="98">
        <v>0</v>
      </c>
      <c r="G30" s="120" t="str">
        <f t="shared" si="0"/>
        <v> </v>
      </c>
    </row>
    <row r="31" spans="1:7" ht="15">
      <c r="A31" s="31" t="s">
        <v>45</v>
      </c>
      <c r="B31" s="98">
        <v>0</v>
      </c>
      <c r="C31" s="98">
        <v>0</v>
      </c>
      <c r="D31" s="98">
        <v>0</v>
      </c>
      <c r="E31" s="122"/>
      <c r="F31" s="98">
        <v>0</v>
      </c>
      <c r="G31" s="120" t="str">
        <f t="shared" si="0"/>
        <v> </v>
      </c>
    </row>
    <row r="32" spans="1:7" ht="15">
      <c r="A32" s="31" t="s">
        <v>46</v>
      </c>
      <c r="B32" s="98">
        <v>0</v>
      </c>
      <c r="C32" s="98">
        <v>0</v>
      </c>
      <c r="D32" s="98">
        <v>0</v>
      </c>
      <c r="E32" s="122"/>
      <c r="F32" s="98">
        <v>0</v>
      </c>
      <c r="G32" s="120" t="str">
        <f t="shared" si="0"/>
        <v> </v>
      </c>
    </row>
    <row r="33" spans="1:7" ht="15">
      <c r="A33" s="31" t="s">
        <v>47</v>
      </c>
      <c r="B33" s="98">
        <v>0</v>
      </c>
      <c r="C33" s="98">
        <v>0</v>
      </c>
      <c r="D33" s="98">
        <v>0</v>
      </c>
      <c r="E33" s="122"/>
      <c r="F33" s="98">
        <v>0</v>
      </c>
      <c r="G33" s="120" t="str">
        <f t="shared" si="0"/>
        <v> </v>
      </c>
    </row>
    <row r="34" spans="1:7" ht="15">
      <c r="A34" s="31" t="s">
        <v>48</v>
      </c>
      <c r="B34" s="98">
        <v>0</v>
      </c>
      <c r="C34" s="98">
        <v>0</v>
      </c>
      <c r="D34" s="98">
        <v>0</v>
      </c>
      <c r="E34" s="122"/>
      <c r="F34" s="98">
        <v>0</v>
      </c>
      <c r="G34" s="120" t="str">
        <f t="shared" si="0"/>
        <v> </v>
      </c>
    </row>
    <row r="35" spans="1:7" ht="15">
      <c r="A35" s="31" t="s">
        <v>49</v>
      </c>
      <c r="B35" s="98">
        <v>0</v>
      </c>
      <c r="C35" s="98">
        <v>0</v>
      </c>
      <c r="D35" s="98">
        <v>0</v>
      </c>
      <c r="E35" s="122"/>
      <c r="F35" s="98">
        <v>0</v>
      </c>
      <c r="G35" s="120" t="str">
        <f t="shared" si="0"/>
        <v> </v>
      </c>
    </row>
    <row r="36" spans="1:7" ht="15">
      <c r="A36" s="131" t="s">
        <v>387</v>
      </c>
      <c r="B36" s="98">
        <v>0</v>
      </c>
      <c r="C36" s="98">
        <v>0</v>
      </c>
      <c r="D36" s="98">
        <v>0</v>
      </c>
      <c r="E36" s="122"/>
      <c r="F36" s="98">
        <v>2</v>
      </c>
      <c r="G36" s="120">
        <f t="shared" si="0"/>
        <v>-100</v>
      </c>
    </row>
    <row r="37" spans="1:7" ht="15">
      <c r="A37" s="34" t="s">
        <v>342</v>
      </c>
      <c r="B37" s="98">
        <v>0</v>
      </c>
      <c r="C37" s="98">
        <v>0</v>
      </c>
      <c r="D37" s="98">
        <v>0</v>
      </c>
      <c r="E37" s="122"/>
      <c r="F37" s="98">
        <v>0</v>
      </c>
      <c r="G37" s="120" t="str">
        <f t="shared" si="0"/>
        <v> </v>
      </c>
    </row>
    <row r="38" spans="1:7" ht="15">
      <c r="A38" s="34" t="s">
        <v>388</v>
      </c>
      <c r="B38" s="98">
        <v>0</v>
      </c>
      <c r="C38" s="98">
        <v>0</v>
      </c>
      <c r="D38" s="98">
        <v>0</v>
      </c>
      <c r="E38" s="122"/>
      <c r="F38" s="98">
        <v>2</v>
      </c>
      <c r="G38" s="120">
        <f t="shared" si="0"/>
        <v>-100</v>
      </c>
    </row>
    <row r="39" spans="1:7" ht="15">
      <c r="A39" s="129" t="s">
        <v>348</v>
      </c>
      <c r="B39" s="98">
        <v>0</v>
      </c>
      <c r="C39" s="98">
        <v>0</v>
      </c>
      <c r="D39" s="98">
        <v>0</v>
      </c>
      <c r="E39" s="122"/>
      <c r="F39" s="98">
        <v>0</v>
      </c>
      <c r="G39" s="120" t="str">
        <f t="shared" si="0"/>
        <v> </v>
      </c>
    </row>
    <row r="40" spans="1:7" ht="15">
      <c r="A40" s="31" t="s">
        <v>389</v>
      </c>
      <c r="B40" s="98">
        <v>0</v>
      </c>
      <c r="C40" s="98">
        <v>0</v>
      </c>
      <c r="D40" s="98">
        <v>0</v>
      </c>
      <c r="E40" s="122"/>
      <c r="F40" s="98">
        <v>0</v>
      </c>
      <c r="G40" s="120" t="str">
        <f t="shared" si="0"/>
        <v> </v>
      </c>
    </row>
    <row r="41" spans="1:7" ht="15">
      <c r="A41" s="132" t="s">
        <v>374</v>
      </c>
      <c r="B41" s="98">
        <v>3067</v>
      </c>
      <c r="C41" s="98">
        <v>1023</v>
      </c>
      <c r="D41" s="98">
        <v>1302</v>
      </c>
      <c r="E41" s="122">
        <f>SUM(D41/B41)*100</f>
        <v>42.45190740136942</v>
      </c>
      <c r="F41" s="98">
        <v>79</v>
      </c>
      <c r="G41" s="120">
        <f t="shared" si="0"/>
        <v>1548.1012658227849</v>
      </c>
    </row>
    <row r="42" spans="1:7" ht="29.25">
      <c r="A42" s="35" t="s">
        <v>390</v>
      </c>
      <c r="B42" s="98">
        <v>0</v>
      </c>
      <c r="C42" s="98">
        <v>0</v>
      </c>
      <c r="D42" s="98">
        <v>0</v>
      </c>
      <c r="E42" s="122"/>
      <c r="F42" s="98">
        <v>61</v>
      </c>
      <c r="G42" s="120">
        <f t="shared" si="0"/>
        <v>-100</v>
      </c>
    </row>
    <row r="43" spans="1:7" ht="15">
      <c r="A43" s="36" t="s">
        <v>391</v>
      </c>
      <c r="B43" s="98">
        <v>3067</v>
      </c>
      <c r="C43" s="98">
        <v>1023</v>
      </c>
      <c r="D43" s="98">
        <v>1302</v>
      </c>
      <c r="E43" s="122">
        <f>SUM(D43/B43)*100</f>
        <v>42.45190740136942</v>
      </c>
      <c r="F43" s="98">
        <v>18</v>
      </c>
      <c r="G43" s="120">
        <f t="shared" si="0"/>
        <v>7133.333333333333</v>
      </c>
    </row>
    <row r="44" spans="1:7" ht="15">
      <c r="A44" s="133" t="s">
        <v>372</v>
      </c>
      <c r="B44" s="98">
        <v>0</v>
      </c>
      <c r="C44" s="98">
        <v>0</v>
      </c>
      <c r="D44" s="98">
        <v>2</v>
      </c>
      <c r="E44" s="122"/>
      <c r="F44" s="98">
        <v>0</v>
      </c>
      <c r="G44" s="120"/>
    </row>
    <row r="45" spans="1:7" ht="15">
      <c r="A45" s="134" t="s">
        <v>392</v>
      </c>
      <c r="B45" s="98">
        <v>0</v>
      </c>
      <c r="C45" s="98">
        <v>0</v>
      </c>
      <c r="D45" s="98">
        <v>2</v>
      </c>
      <c r="E45" s="122"/>
      <c r="F45" s="98">
        <v>0</v>
      </c>
      <c r="G45" s="120"/>
    </row>
  </sheetData>
  <sheetProtection/>
  <mergeCells count="1">
    <mergeCell ref="A1:G1"/>
  </mergeCells>
  <printOptions horizontalCentered="1"/>
  <pageMargins left="0.5511811023622047" right="0.5511811023622047" top="0.7874015748031497" bottom="0.7874015748031497" header="0.5118110236220472" footer="0.5118110236220472"/>
  <pageSetup fitToHeight="5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view="pageLayout" workbookViewId="0" topLeftCell="A1">
      <selection activeCell="E8" sqref="E8"/>
    </sheetView>
  </sheetViews>
  <sheetFormatPr defaultColWidth="9.00390625" defaultRowHeight="14.25"/>
  <cols>
    <col min="1" max="1" width="9.50390625" style="56" customWidth="1"/>
    <col min="2" max="2" width="16.625" style="69" customWidth="1"/>
    <col min="3" max="3" width="10.125" style="69" customWidth="1"/>
    <col min="4" max="4" width="11.50390625" style="69" customWidth="1"/>
    <col min="5" max="5" width="9.875" style="56" customWidth="1"/>
    <col min="6" max="6" width="11.75390625" style="56" customWidth="1"/>
    <col min="7" max="7" width="8.125" style="56" customWidth="1"/>
    <col min="8" max="8" width="11.625" style="56" customWidth="1"/>
    <col min="9" max="9" width="10.125" style="56" customWidth="1"/>
    <col min="10" max="10" width="11.875" style="56" customWidth="1"/>
    <col min="11" max="11" width="23.00390625" style="56" customWidth="1"/>
    <col min="12" max="16384" width="9.00390625" style="14" customWidth="1"/>
  </cols>
  <sheetData>
    <row r="1" spans="1:11" ht="33.75" customHeight="1">
      <c r="A1" s="205" t="s">
        <v>433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8" customHeight="1">
      <c r="A2" s="206"/>
      <c r="B2" s="206"/>
      <c r="C2" s="85"/>
      <c r="D2" s="85"/>
      <c r="E2" s="55"/>
      <c r="F2" s="55"/>
      <c r="G2" s="55"/>
      <c r="H2" s="55"/>
      <c r="I2" s="55"/>
      <c r="J2" s="55"/>
      <c r="K2" s="91" t="s">
        <v>80</v>
      </c>
    </row>
    <row r="3" spans="1:11" s="58" customFormat="1" ht="30" customHeight="1">
      <c r="A3" s="203" t="s">
        <v>81</v>
      </c>
      <c r="B3" s="203" t="s">
        <v>82</v>
      </c>
      <c r="C3" s="202" t="s">
        <v>434</v>
      </c>
      <c r="D3" s="209"/>
      <c r="E3" s="202" t="s">
        <v>435</v>
      </c>
      <c r="F3" s="203"/>
      <c r="G3" s="202" t="s">
        <v>436</v>
      </c>
      <c r="H3" s="203"/>
      <c r="I3" s="202" t="s">
        <v>109</v>
      </c>
      <c r="J3" s="203"/>
      <c r="K3" s="207" t="s">
        <v>83</v>
      </c>
    </row>
    <row r="4" spans="1:11" s="59" customFormat="1" ht="55.5" customHeight="1">
      <c r="A4" s="203"/>
      <c r="B4" s="203"/>
      <c r="C4" s="86" t="s">
        <v>107</v>
      </c>
      <c r="D4" s="87" t="s">
        <v>108</v>
      </c>
      <c r="E4" s="86" t="s">
        <v>84</v>
      </c>
      <c r="F4" s="87" t="s">
        <v>85</v>
      </c>
      <c r="G4" s="86" t="s">
        <v>84</v>
      </c>
      <c r="H4" s="87" t="s">
        <v>85</v>
      </c>
      <c r="I4" s="86" t="s">
        <v>84</v>
      </c>
      <c r="J4" s="87" t="s">
        <v>85</v>
      </c>
      <c r="K4" s="208"/>
    </row>
    <row r="5" spans="1:11" s="59" customFormat="1" ht="26.25" customHeight="1">
      <c r="A5" s="57"/>
      <c r="B5" s="57"/>
      <c r="C5" s="86">
        <v>3</v>
      </c>
      <c r="D5" s="87">
        <v>4</v>
      </c>
      <c r="E5" s="86">
        <v>1</v>
      </c>
      <c r="F5" s="87">
        <v>2</v>
      </c>
      <c r="G5" s="86">
        <v>3</v>
      </c>
      <c r="H5" s="87">
        <v>4</v>
      </c>
      <c r="I5" s="86">
        <v>3</v>
      </c>
      <c r="J5" s="87">
        <v>4</v>
      </c>
      <c r="K5" s="60"/>
    </row>
    <row r="6" spans="1:11" s="59" customFormat="1" ht="37.5" customHeight="1">
      <c r="A6" s="61" t="s">
        <v>86</v>
      </c>
      <c r="B6" s="61" t="s">
        <v>84</v>
      </c>
      <c r="C6" s="89">
        <f aca="true" t="shared" si="0" ref="C6:H6">SUM(C7:C9)</f>
        <v>919</v>
      </c>
      <c r="D6" s="88">
        <f t="shared" si="0"/>
        <v>841</v>
      </c>
      <c r="E6" s="89">
        <f t="shared" si="0"/>
        <v>293</v>
      </c>
      <c r="F6" s="88">
        <f t="shared" si="0"/>
        <v>253</v>
      </c>
      <c r="G6" s="89">
        <f t="shared" si="0"/>
        <v>291.7</v>
      </c>
      <c r="H6" s="88">
        <f t="shared" si="0"/>
        <v>251.89999999999998</v>
      </c>
      <c r="I6" s="90">
        <f>SUM(G6-E6)/E6*100</f>
        <v>-0.4436860068259424</v>
      </c>
      <c r="J6" s="90">
        <f>SUM(H6-F6)/F6*100</f>
        <v>-0.4347826086956612</v>
      </c>
      <c r="K6" s="62"/>
    </row>
    <row r="7" spans="1:11" s="58" customFormat="1" ht="44.25" customHeight="1">
      <c r="A7" s="63"/>
      <c r="B7" s="64" t="s">
        <v>87</v>
      </c>
      <c r="C7" s="54">
        <v>288</v>
      </c>
      <c r="D7" s="53">
        <v>271</v>
      </c>
      <c r="E7" s="54">
        <v>140</v>
      </c>
      <c r="F7" s="53">
        <v>113</v>
      </c>
      <c r="G7" s="54">
        <v>139.2</v>
      </c>
      <c r="H7" s="53">
        <v>112.3</v>
      </c>
      <c r="I7" s="90">
        <f>SUM(G7-E7)/E7*100</f>
        <v>-0.5714285714285796</v>
      </c>
      <c r="J7" s="90">
        <f>SUM(H7-F7)/F7*100</f>
        <v>-0.6194690265486751</v>
      </c>
      <c r="K7" s="62"/>
    </row>
    <row r="8" spans="1:11" s="58" customFormat="1" ht="31.5" customHeight="1">
      <c r="A8" s="63"/>
      <c r="B8" s="64" t="s">
        <v>88</v>
      </c>
      <c r="C8" s="54"/>
      <c r="D8" s="53"/>
      <c r="E8" s="54"/>
      <c r="F8" s="53"/>
      <c r="G8" s="54"/>
      <c r="H8" s="53"/>
      <c r="I8" s="90"/>
      <c r="J8" s="90"/>
      <c r="K8" s="65"/>
    </row>
    <row r="9" spans="1:11" s="58" customFormat="1" ht="39" customHeight="1">
      <c r="A9" s="63"/>
      <c r="B9" s="64" t="s">
        <v>89</v>
      </c>
      <c r="C9" s="54">
        <v>631</v>
      </c>
      <c r="D9" s="53">
        <v>570</v>
      </c>
      <c r="E9" s="54">
        <v>153</v>
      </c>
      <c r="F9" s="53">
        <v>140</v>
      </c>
      <c r="G9" s="54">
        <v>152.5</v>
      </c>
      <c r="H9" s="53">
        <v>139.6</v>
      </c>
      <c r="I9" s="90">
        <f>SUM(G9-E9)/E9*100</f>
        <v>-0.32679738562091504</v>
      </c>
      <c r="J9" s="90">
        <f>SUM(H9-F9)/F9*100</f>
        <v>-0.2857142857142898</v>
      </c>
      <c r="K9" s="65"/>
    </row>
    <row r="10" spans="1:11" s="58" customFormat="1" ht="22.5" customHeight="1">
      <c r="A10" s="66"/>
      <c r="B10" s="67"/>
      <c r="C10" s="67"/>
      <c r="D10" s="67"/>
      <c r="E10" s="68"/>
      <c r="F10" s="66"/>
      <c r="G10" s="66"/>
      <c r="H10" s="204"/>
      <c r="I10" s="204"/>
      <c r="J10" s="204"/>
      <c r="K10" s="66"/>
    </row>
    <row r="11" ht="12.75" customHeight="1"/>
    <row r="12" ht="12.7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10">
    <mergeCell ref="I3:J3"/>
    <mergeCell ref="H10:J10"/>
    <mergeCell ref="A1:K1"/>
    <mergeCell ref="A2:B2"/>
    <mergeCell ref="A3:A4"/>
    <mergeCell ref="B3:B4"/>
    <mergeCell ref="E3:F3"/>
    <mergeCell ref="G3:H3"/>
    <mergeCell ref="K3:K4"/>
    <mergeCell ref="C3:D3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32.875" style="70" customWidth="1"/>
    <col min="2" max="2" width="10.125" style="84" customWidth="1"/>
    <col min="3" max="3" width="10.375" style="84" customWidth="1"/>
    <col min="4" max="4" width="33.375" style="84" customWidth="1"/>
    <col min="5" max="5" width="10.50390625" style="84" customWidth="1"/>
    <col min="6" max="6" width="9.625" style="84" customWidth="1"/>
    <col min="7" max="7" width="13.00390625" style="70" customWidth="1"/>
    <col min="8" max="8" width="9.00390625" style="70" hidden="1" customWidth="1"/>
    <col min="9" max="9" width="9.375" style="70" hidden="1" customWidth="1"/>
    <col min="10" max="11" width="9.00390625" style="70" hidden="1" customWidth="1"/>
    <col min="12" max="249" width="9.00390625" style="70" customWidth="1"/>
    <col min="250" max="16384" width="9.00390625" style="14" customWidth="1"/>
  </cols>
  <sheetData>
    <row r="1" spans="1:7" ht="24" customHeight="1">
      <c r="A1" s="210" t="s">
        <v>473</v>
      </c>
      <c r="B1" s="211"/>
      <c r="C1" s="211"/>
      <c r="D1" s="211"/>
      <c r="E1" s="211"/>
      <c r="F1" s="211"/>
      <c r="G1" s="211"/>
    </row>
    <row r="2" spans="1:6" ht="15.75" customHeight="1">
      <c r="A2" s="71"/>
      <c r="B2" s="72"/>
      <c r="C2" s="72"/>
      <c r="D2" s="70"/>
      <c r="E2" s="73" t="s">
        <v>90</v>
      </c>
      <c r="F2" s="73"/>
    </row>
    <row r="3" spans="1:7" s="74" customFormat="1" ht="18.75" customHeight="1">
      <c r="A3" s="214" t="s">
        <v>91</v>
      </c>
      <c r="B3" s="215"/>
      <c r="C3" s="216"/>
      <c r="D3" s="217" t="s">
        <v>92</v>
      </c>
      <c r="E3" s="218"/>
      <c r="F3" s="219"/>
      <c r="G3" s="212" t="s">
        <v>474</v>
      </c>
    </row>
    <row r="4" spans="1:7" s="74" customFormat="1" ht="18" customHeight="1">
      <c r="A4" s="75" t="s">
        <v>93</v>
      </c>
      <c r="B4" s="75" t="s">
        <v>475</v>
      </c>
      <c r="C4" s="75" t="s">
        <v>476</v>
      </c>
      <c r="D4" s="75" t="s">
        <v>93</v>
      </c>
      <c r="E4" s="75" t="s">
        <v>106</v>
      </c>
      <c r="F4" s="75" t="s">
        <v>476</v>
      </c>
      <c r="G4" s="213"/>
    </row>
    <row r="5" spans="1:7" s="74" customFormat="1" ht="21.75" customHeight="1">
      <c r="A5" s="81" t="s">
        <v>479</v>
      </c>
      <c r="B5" s="77">
        <f>SUM(B6:B9)</f>
        <v>40481</v>
      </c>
      <c r="C5" s="77">
        <f>SUM(C6:C9)</f>
        <v>11201</v>
      </c>
      <c r="D5" s="81" t="s">
        <v>481</v>
      </c>
      <c r="E5" s="77">
        <f>SUM(E6:E9)</f>
        <v>40481</v>
      </c>
      <c r="F5" s="77">
        <f>SUM(F6:F9)</f>
        <v>11201</v>
      </c>
      <c r="G5" s="78"/>
    </row>
    <row r="6" spans="1:7" s="74" customFormat="1" ht="21.75" customHeight="1">
      <c r="A6" s="79" t="s">
        <v>98</v>
      </c>
      <c r="B6" s="82">
        <v>19278</v>
      </c>
      <c r="C6" s="82">
        <v>5659</v>
      </c>
      <c r="D6" s="79" t="s">
        <v>99</v>
      </c>
      <c r="E6" s="80">
        <v>35735</v>
      </c>
      <c r="F6" s="80">
        <v>8085</v>
      </c>
      <c r="G6" s="78"/>
    </row>
    <row r="7" spans="1:7" s="74" customFormat="1" ht="21.75" customHeight="1">
      <c r="A7" s="79" t="s">
        <v>94</v>
      </c>
      <c r="B7" s="80">
        <v>16337</v>
      </c>
      <c r="C7" s="80">
        <v>743</v>
      </c>
      <c r="D7" s="79" t="s">
        <v>95</v>
      </c>
      <c r="E7" s="80"/>
      <c r="F7" s="80"/>
      <c r="G7" s="78"/>
    </row>
    <row r="8" spans="1:7" s="74" customFormat="1" ht="21.75" customHeight="1">
      <c r="A8" s="79" t="s">
        <v>96</v>
      </c>
      <c r="B8" s="80">
        <v>120</v>
      </c>
      <c r="C8" s="80">
        <v>53</v>
      </c>
      <c r="D8" s="79" t="s">
        <v>97</v>
      </c>
      <c r="E8" s="80"/>
      <c r="F8" s="80">
        <v>1</v>
      </c>
      <c r="G8" s="78"/>
    </row>
    <row r="9" spans="1:7" s="74" customFormat="1" ht="21.75" customHeight="1">
      <c r="A9" s="79" t="s">
        <v>477</v>
      </c>
      <c r="B9" s="80">
        <v>4746</v>
      </c>
      <c r="C9" s="80">
        <v>4746</v>
      </c>
      <c r="D9" s="79" t="s">
        <v>478</v>
      </c>
      <c r="E9" s="80">
        <f>B5-E6-E7-E8</f>
        <v>4746</v>
      </c>
      <c r="F9" s="80">
        <v>3115</v>
      </c>
      <c r="G9" s="78"/>
    </row>
    <row r="10" spans="1:7" s="74" customFormat="1" ht="21.75" customHeight="1">
      <c r="A10" s="76" t="s">
        <v>480</v>
      </c>
      <c r="B10" s="77">
        <f>SUM(B11:B14)</f>
        <v>19057</v>
      </c>
      <c r="C10" s="77">
        <f>SUM(C11:C14)</f>
        <v>18476</v>
      </c>
      <c r="D10" s="76" t="s">
        <v>482</v>
      </c>
      <c r="E10" s="77">
        <f>SUM(E11:E14)</f>
        <v>19057</v>
      </c>
      <c r="F10" s="77">
        <f>SUM(F11:F14)</f>
        <v>18476</v>
      </c>
      <c r="G10" s="78"/>
    </row>
    <row r="11" spans="1:7" s="74" customFormat="1" ht="21.75" customHeight="1">
      <c r="A11" s="79" t="s">
        <v>100</v>
      </c>
      <c r="B11" s="80">
        <v>1209</v>
      </c>
      <c r="C11" s="80">
        <v>658</v>
      </c>
      <c r="D11" s="79" t="s">
        <v>101</v>
      </c>
      <c r="E11" s="80">
        <v>5811</v>
      </c>
      <c r="F11" s="80">
        <v>2769</v>
      </c>
      <c r="G11" s="78"/>
    </row>
    <row r="12" spans="1:7" s="74" customFormat="1" ht="21.75" customHeight="1">
      <c r="A12" s="79" t="s">
        <v>102</v>
      </c>
      <c r="B12" s="80">
        <v>6117</v>
      </c>
      <c r="C12" s="80">
        <v>6590</v>
      </c>
      <c r="D12" s="79" t="s">
        <v>103</v>
      </c>
      <c r="E12" s="80"/>
      <c r="F12" s="80">
        <v>35</v>
      </c>
      <c r="G12" s="78"/>
    </row>
    <row r="13" spans="1:7" s="74" customFormat="1" ht="21.75" customHeight="1">
      <c r="A13" s="79" t="s">
        <v>104</v>
      </c>
      <c r="B13" s="80">
        <v>525</v>
      </c>
      <c r="C13" s="80">
        <v>22</v>
      </c>
      <c r="D13" s="79" t="s">
        <v>97</v>
      </c>
      <c r="E13" s="80"/>
      <c r="F13" s="80">
        <v>33</v>
      </c>
      <c r="G13" s="78"/>
    </row>
    <row r="14" spans="1:7" s="74" customFormat="1" ht="21.75" customHeight="1">
      <c r="A14" s="79" t="s">
        <v>477</v>
      </c>
      <c r="B14" s="80">
        <v>11206</v>
      </c>
      <c r="C14" s="80">
        <v>11206</v>
      </c>
      <c r="D14" s="79" t="s">
        <v>478</v>
      </c>
      <c r="E14" s="80">
        <f>B10-E11-E12-E13</f>
        <v>13246</v>
      </c>
      <c r="F14" s="80">
        <v>15639</v>
      </c>
      <c r="G14" s="78"/>
    </row>
    <row r="15" spans="1:9" s="74" customFormat="1" ht="21.75" customHeight="1">
      <c r="A15" s="83" t="s">
        <v>105</v>
      </c>
      <c r="B15" s="77">
        <f>SUM(B5+B10)</f>
        <v>59538</v>
      </c>
      <c r="C15" s="77">
        <f>SUM(C5+C10)</f>
        <v>29677</v>
      </c>
      <c r="D15" s="83" t="s">
        <v>105</v>
      </c>
      <c r="E15" s="77">
        <f>SUM(E5+E10)</f>
        <v>59538</v>
      </c>
      <c r="F15" s="77">
        <f>SUM(F5+F10)</f>
        <v>29677</v>
      </c>
      <c r="G15" s="78"/>
      <c r="I15" s="74">
        <f>B15-E15</f>
        <v>0</v>
      </c>
    </row>
  </sheetData>
  <sheetProtection/>
  <mergeCells count="4">
    <mergeCell ref="A1:G1"/>
    <mergeCell ref="G3:G4"/>
    <mergeCell ref="A3:C3"/>
    <mergeCell ref="D3:F3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23.875" style="0" customWidth="1"/>
    <col min="2" max="2" width="7.50390625" style="0" customWidth="1"/>
    <col min="9" max="9" width="31.00390625" style="0" customWidth="1"/>
    <col min="10" max="10" width="6.875" style="0" customWidth="1"/>
  </cols>
  <sheetData>
    <row r="1" spans="1:16" ht="20.25">
      <c r="A1" s="226" t="s">
        <v>470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4.25">
      <c r="A2" s="157"/>
      <c r="B2" s="158"/>
      <c r="C2" s="157"/>
      <c r="D2" s="157"/>
      <c r="E2" s="157"/>
      <c r="F2" s="157"/>
      <c r="G2" s="157"/>
      <c r="H2" s="159"/>
      <c r="I2" s="159"/>
      <c r="J2" s="158"/>
      <c r="K2" s="159"/>
      <c r="L2" s="159"/>
      <c r="M2" s="159"/>
      <c r="N2" s="159"/>
      <c r="O2" s="159"/>
      <c r="P2" s="160" t="s">
        <v>437</v>
      </c>
    </row>
    <row r="3" spans="1:16" ht="14.25">
      <c r="A3" s="228" t="s">
        <v>438</v>
      </c>
      <c r="B3" s="229"/>
      <c r="C3" s="229"/>
      <c r="D3" s="229"/>
      <c r="E3" s="229"/>
      <c r="F3" s="229"/>
      <c r="G3" s="229"/>
      <c r="H3" s="230"/>
      <c r="I3" s="228" t="s">
        <v>439</v>
      </c>
      <c r="J3" s="229"/>
      <c r="K3" s="229"/>
      <c r="L3" s="229"/>
      <c r="M3" s="229"/>
      <c r="N3" s="229"/>
      <c r="O3" s="229"/>
      <c r="P3" s="230"/>
    </row>
    <row r="4" spans="1:16" ht="14.25">
      <c r="A4" s="223" t="s">
        <v>440</v>
      </c>
      <c r="B4" s="223" t="s">
        <v>441</v>
      </c>
      <c r="C4" s="225" t="s">
        <v>442</v>
      </c>
      <c r="D4" s="221"/>
      <c r="E4" s="222"/>
      <c r="F4" s="220" t="s">
        <v>471</v>
      </c>
      <c r="G4" s="221"/>
      <c r="H4" s="222"/>
      <c r="I4" s="223" t="s">
        <v>443</v>
      </c>
      <c r="J4" s="223" t="s">
        <v>444</v>
      </c>
      <c r="K4" s="225" t="s">
        <v>442</v>
      </c>
      <c r="L4" s="221"/>
      <c r="M4" s="222"/>
      <c r="N4" s="220" t="s">
        <v>471</v>
      </c>
      <c r="O4" s="221"/>
      <c r="P4" s="222"/>
    </row>
    <row r="5" spans="1:16" ht="24">
      <c r="A5" s="224"/>
      <c r="B5" s="224"/>
      <c r="C5" s="162" t="s">
        <v>445</v>
      </c>
      <c r="D5" s="162" t="s">
        <v>446</v>
      </c>
      <c r="E5" s="163" t="s">
        <v>447</v>
      </c>
      <c r="F5" s="162" t="s">
        <v>445</v>
      </c>
      <c r="G5" s="162" t="s">
        <v>446</v>
      </c>
      <c r="H5" s="163" t="s">
        <v>447</v>
      </c>
      <c r="I5" s="224"/>
      <c r="J5" s="224"/>
      <c r="K5" s="162" t="s">
        <v>445</v>
      </c>
      <c r="L5" s="162" t="s">
        <v>446</v>
      </c>
      <c r="M5" s="163" t="s">
        <v>447</v>
      </c>
      <c r="N5" s="162" t="s">
        <v>445</v>
      </c>
      <c r="O5" s="162" t="s">
        <v>446</v>
      </c>
      <c r="P5" s="163" t="s">
        <v>447</v>
      </c>
    </row>
    <row r="6" spans="1:16" ht="14.25">
      <c r="A6" s="162" t="s">
        <v>448</v>
      </c>
      <c r="B6" s="162"/>
      <c r="C6" s="162">
        <v>1</v>
      </c>
      <c r="D6" s="162">
        <v>2</v>
      </c>
      <c r="E6" s="162">
        <v>3</v>
      </c>
      <c r="F6" s="162">
        <v>4</v>
      </c>
      <c r="G6" s="162">
        <v>5</v>
      </c>
      <c r="H6" s="162">
        <v>6</v>
      </c>
      <c r="I6" s="161" t="s">
        <v>448</v>
      </c>
      <c r="J6" s="161"/>
      <c r="K6" s="162">
        <v>7</v>
      </c>
      <c r="L6" s="162">
        <v>8</v>
      </c>
      <c r="M6" s="162">
        <v>9</v>
      </c>
      <c r="N6" s="162">
        <v>10</v>
      </c>
      <c r="O6" s="162">
        <v>11</v>
      </c>
      <c r="P6" s="162">
        <v>12</v>
      </c>
    </row>
    <row r="7" spans="1:16" ht="27.75" customHeight="1">
      <c r="A7" s="164" t="s">
        <v>449</v>
      </c>
      <c r="B7" s="162">
        <v>1</v>
      </c>
      <c r="C7" s="164">
        <f>SUM(D7:E7)</f>
        <v>0</v>
      </c>
      <c r="D7" s="164"/>
      <c r="E7" s="164"/>
      <c r="F7" s="164">
        <f>SUM(G7:H7)</f>
        <v>0</v>
      </c>
      <c r="G7" s="164"/>
      <c r="H7" s="164"/>
      <c r="I7" s="165" t="s">
        <v>450</v>
      </c>
      <c r="J7" s="162">
        <v>12</v>
      </c>
      <c r="K7" s="164">
        <f>L7+M7</f>
        <v>0</v>
      </c>
      <c r="L7" s="164"/>
      <c r="M7" s="164"/>
      <c r="N7" s="164">
        <f>O7+P7</f>
        <v>0</v>
      </c>
      <c r="O7" s="164"/>
      <c r="P7" s="164"/>
    </row>
    <row r="8" spans="1:16" ht="27.75" customHeight="1">
      <c r="A8" s="164" t="s">
        <v>451</v>
      </c>
      <c r="B8" s="162">
        <v>2</v>
      </c>
      <c r="C8" s="164">
        <f aca="true" t="shared" si="0" ref="C8:C17">SUM(D8:E8)</f>
        <v>0</v>
      </c>
      <c r="D8" s="164"/>
      <c r="E8" s="164"/>
      <c r="F8" s="164">
        <f aca="true" t="shared" si="1" ref="F8:F17">SUM(G8:H8)</f>
        <v>0</v>
      </c>
      <c r="G8" s="164"/>
      <c r="H8" s="164"/>
      <c r="I8" s="164" t="s">
        <v>452</v>
      </c>
      <c r="J8" s="162">
        <v>13</v>
      </c>
      <c r="K8" s="164">
        <f aca="true" t="shared" si="2" ref="K8:K13">L8+M8</f>
        <v>0</v>
      </c>
      <c r="L8" s="164"/>
      <c r="M8" s="164"/>
      <c r="N8" s="164">
        <f>O8+P8</f>
        <v>0</v>
      </c>
      <c r="O8" s="164"/>
      <c r="P8" s="164"/>
    </row>
    <row r="9" spans="1:16" ht="27.75" customHeight="1">
      <c r="A9" s="164" t="s">
        <v>453</v>
      </c>
      <c r="B9" s="162">
        <v>3</v>
      </c>
      <c r="C9" s="164">
        <f t="shared" si="0"/>
        <v>0</v>
      </c>
      <c r="D9" s="164"/>
      <c r="E9" s="164"/>
      <c r="F9" s="164">
        <f t="shared" si="1"/>
        <v>0</v>
      </c>
      <c r="G9" s="164"/>
      <c r="H9" s="164"/>
      <c r="I9" s="164" t="s">
        <v>454</v>
      </c>
      <c r="J9" s="162">
        <v>14</v>
      </c>
      <c r="K9" s="164">
        <f t="shared" si="2"/>
        <v>0</v>
      </c>
      <c r="L9" s="164"/>
      <c r="M9" s="164"/>
      <c r="N9" s="164">
        <f>O9+P9</f>
        <v>0</v>
      </c>
      <c r="O9" s="164"/>
      <c r="P9" s="164"/>
    </row>
    <row r="10" spans="1:16" ht="27.75" customHeight="1">
      <c r="A10" s="164" t="s">
        <v>455</v>
      </c>
      <c r="B10" s="162">
        <v>4</v>
      </c>
      <c r="C10" s="164">
        <f t="shared" si="0"/>
        <v>0</v>
      </c>
      <c r="D10" s="164"/>
      <c r="E10" s="164"/>
      <c r="F10" s="164">
        <f t="shared" si="1"/>
        <v>0</v>
      </c>
      <c r="G10" s="164"/>
      <c r="H10" s="164"/>
      <c r="I10" s="164" t="s">
        <v>456</v>
      </c>
      <c r="J10" s="162">
        <v>15</v>
      </c>
      <c r="K10" s="164">
        <f t="shared" si="2"/>
        <v>0</v>
      </c>
      <c r="L10" s="164"/>
      <c r="M10" s="164"/>
      <c r="N10" s="164">
        <f>O10+P10</f>
        <v>0</v>
      </c>
      <c r="O10" s="164"/>
      <c r="P10" s="164"/>
    </row>
    <row r="11" spans="1:16" ht="27.75" customHeight="1">
      <c r="A11" s="166" t="s">
        <v>457</v>
      </c>
      <c r="B11" s="162">
        <v>5</v>
      </c>
      <c r="C11" s="164">
        <f t="shared" si="0"/>
        <v>0</v>
      </c>
      <c r="D11" s="162"/>
      <c r="E11" s="162"/>
      <c r="F11" s="164">
        <f t="shared" si="1"/>
        <v>0</v>
      </c>
      <c r="G11" s="162"/>
      <c r="H11" s="164"/>
      <c r="I11" s="164" t="s">
        <v>458</v>
      </c>
      <c r="J11" s="162">
        <v>16</v>
      </c>
      <c r="K11" s="164">
        <f t="shared" si="2"/>
        <v>0</v>
      </c>
      <c r="L11" s="164"/>
      <c r="M11" s="164"/>
      <c r="N11" s="164">
        <f>O11+P11</f>
        <v>0</v>
      </c>
      <c r="O11" s="164"/>
      <c r="P11" s="164"/>
    </row>
    <row r="12" spans="1:16" ht="27.75" customHeight="1">
      <c r="A12" s="162"/>
      <c r="B12" s="162">
        <v>6</v>
      </c>
      <c r="C12" s="164">
        <f t="shared" si="0"/>
        <v>0</v>
      </c>
      <c r="D12" s="167"/>
      <c r="E12" s="167"/>
      <c r="F12" s="164">
        <f t="shared" si="1"/>
        <v>0</v>
      </c>
      <c r="G12" s="167"/>
      <c r="H12" s="167"/>
      <c r="I12" s="164"/>
      <c r="J12" s="162">
        <v>17</v>
      </c>
      <c r="K12" s="164"/>
      <c r="L12" s="164"/>
      <c r="M12" s="164"/>
      <c r="N12" s="164"/>
      <c r="O12" s="164"/>
      <c r="P12" s="164"/>
    </row>
    <row r="13" spans="1:16" ht="27.75" customHeight="1">
      <c r="A13" s="168" t="s">
        <v>459</v>
      </c>
      <c r="B13" s="162">
        <v>7</v>
      </c>
      <c r="C13" s="164">
        <f t="shared" si="0"/>
        <v>0</v>
      </c>
      <c r="D13" s="134">
        <f>SUM(D7:D11)</f>
        <v>0</v>
      </c>
      <c r="E13" s="134">
        <f>SUM(E7:E11)</f>
        <v>0</v>
      </c>
      <c r="F13" s="164">
        <f t="shared" si="1"/>
        <v>0</v>
      </c>
      <c r="G13" s="134">
        <f>SUM(G7:G11)</f>
        <v>0</v>
      </c>
      <c r="H13" s="134">
        <f>SUM(H7:H11)</f>
        <v>0</v>
      </c>
      <c r="I13" s="168" t="s">
        <v>460</v>
      </c>
      <c r="J13" s="162">
        <v>18</v>
      </c>
      <c r="K13" s="164">
        <f t="shared" si="2"/>
        <v>0</v>
      </c>
      <c r="L13" s="162">
        <f>SUM(L7:L11)</f>
        <v>0</v>
      </c>
      <c r="M13" s="162">
        <f>SUM(M7:M11)</f>
        <v>0</v>
      </c>
      <c r="N13" s="164">
        <f>O13+P13</f>
        <v>0</v>
      </c>
      <c r="O13" s="162">
        <f>SUM(O7:O11)</f>
        <v>0</v>
      </c>
      <c r="P13" s="162">
        <f>SUM(P7:P11)</f>
        <v>0</v>
      </c>
    </row>
    <row r="14" spans="1:16" ht="27.75" customHeight="1">
      <c r="A14" s="166" t="s">
        <v>461</v>
      </c>
      <c r="B14" s="162">
        <v>8</v>
      </c>
      <c r="C14" s="164">
        <f t="shared" si="0"/>
        <v>0</v>
      </c>
      <c r="D14" s="162"/>
      <c r="E14" s="162"/>
      <c r="F14" s="164">
        <f t="shared" si="1"/>
        <v>0</v>
      </c>
      <c r="G14" s="162"/>
      <c r="H14" s="164"/>
      <c r="I14" s="166" t="s">
        <v>462</v>
      </c>
      <c r="J14" s="162">
        <v>19</v>
      </c>
      <c r="K14" s="162">
        <f>L14</f>
        <v>0</v>
      </c>
      <c r="L14" s="162"/>
      <c r="M14" s="162" t="s">
        <v>463</v>
      </c>
      <c r="N14" s="162">
        <f>O14</f>
        <v>0</v>
      </c>
      <c r="O14" s="162"/>
      <c r="P14" s="162" t="s">
        <v>464</v>
      </c>
    </row>
    <row r="15" spans="1:16" ht="27.75" customHeight="1">
      <c r="A15" s="166" t="s">
        <v>465</v>
      </c>
      <c r="B15" s="162">
        <v>9</v>
      </c>
      <c r="C15" s="164">
        <f t="shared" si="0"/>
        <v>0</v>
      </c>
      <c r="D15" s="162"/>
      <c r="E15" s="162"/>
      <c r="F15" s="164">
        <f t="shared" si="1"/>
        <v>0</v>
      </c>
      <c r="G15" s="162"/>
      <c r="H15" s="164"/>
      <c r="I15" s="164" t="s">
        <v>466</v>
      </c>
      <c r="J15" s="162">
        <v>20</v>
      </c>
      <c r="K15" s="162">
        <f>L15+M15</f>
        <v>0</v>
      </c>
      <c r="L15" s="164"/>
      <c r="M15" s="164"/>
      <c r="N15" s="162">
        <f>O15+P15</f>
        <v>0</v>
      </c>
      <c r="O15" s="164"/>
      <c r="P15" s="164"/>
    </row>
    <row r="16" spans="1:16" ht="27.75" customHeight="1">
      <c r="A16" s="134"/>
      <c r="B16" s="162">
        <v>10</v>
      </c>
      <c r="C16" s="164">
        <f t="shared" si="0"/>
        <v>0</v>
      </c>
      <c r="D16" s="164"/>
      <c r="E16" s="164"/>
      <c r="F16" s="164">
        <f t="shared" si="1"/>
        <v>0</v>
      </c>
      <c r="G16" s="164"/>
      <c r="H16" s="164"/>
      <c r="I16" s="164" t="s">
        <v>467</v>
      </c>
      <c r="J16" s="162">
        <v>21</v>
      </c>
      <c r="K16" s="162">
        <f>L16+M16</f>
        <v>0</v>
      </c>
      <c r="L16" s="164"/>
      <c r="M16" s="164"/>
      <c r="N16" s="162">
        <f>O16+P16</f>
        <v>0</v>
      </c>
      <c r="O16" s="162"/>
      <c r="P16" s="162"/>
    </row>
    <row r="17" spans="1:16" ht="27.75" customHeight="1">
      <c r="A17" s="168" t="s">
        <v>468</v>
      </c>
      <c r="B17" s="162">
        <v>11</v>
      </c>
      <c r="C17" s="164">
        <f t="shared" si="0"/>
        <v>0</v>
      </c>
      <c r="D17" s="162">
        <f>D13+D14+D15</f>
        <v>0</v>
      </c>
      <c r="E17" s="162">
        <f>E13+E14+E15</f>
        <v>0</v>
      </c>
      <c r="F17" s="164">
        <f t="shared" si="1"/>
        <v>0</v>
      </c>
      <c r="G17" s="162">
        <f>G13+G14+G15</f>
        <v>0</v>
      </c>
      <c r="H17" s="162">
        <f>H13+H14+H15</f>
        <v>0</v>
      </c>
      <c r="I17" s="168" t="s">
        <v>469</v>
      </c>
      <c r="J17" s="162">
        <v>22</v>
      </c>
      <c r="K17" s="162">
        <f>L17+M17</f>
        <v>0</v>
      </c>
      <c r="L17" s="162">
        <f>L13+L14+L15+L16</f>
        <v>0</v>
      </c>
      <c r="M17" s="162">
        <f>M13+M15+M16</f>
        <v>0</v>
      </c>
      <c r="N17" s="162">
        <f>O17+P17</f>
        <v>0</v>
      </c>
      <c r="O17" s="162">
        <f>O13+O14+O15+O16</f>
        <v>0</v>
      </c>
      <c r="P17" s="162">
        <f>P13+P15+P16</f>
        <v>0</v>
      </c>
    </row>
  </sheetData>
  <sheetProtection/>
  <mergeCells count="11">
    <mergeCell ref="C4:E4"/>
    <mergeCell ref="F4:H4"/>
    <mergeCell ref="I4:I5"/>
    <mergeCell ref="J4:J5"/>
    <mergeCell ref="K4:M4"/>
    <mergeCell ref="N4:P4"/>
    <mergeCell ref="A1:P1"/>
    <mergeCell ref="A3:H3"/>
    <mergeCell ref="I3:P3"/>
    <mergeCell ref="A4:A5"/>
    <mergeCell ref="B4:B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三江县2018年上半年预算执行情况</dc:title>
  <dc:subject/>
  <dc:creator/>
  <cp:keywords/>
  <dc:description/>
  <cp:lastModifiedBy/>
  <cp:lastPrinted>2016-09-19T03:39:48Z</cp:lastPrinted>
  <dcterms:created xsi:type="dcterms:W3CDTF">1996-12-17T01:32:42Z</dcterms:created>
  <dcterms:modified xsi:type="dcterms:W3CDTF">2018-09-30T08:38:22Z</dcterms:modified>
  <cp:category/>
  <cp:version/>
  <cp:contentType/>
  <cp:contentStatus/>
</cp:coreProperties>
</file>