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4"/>
  </bookViews>
  <sheets>
    <sheet name="表一2015年财政收入决算数" sheetId="1" r:id="rId1"/>
    <sheet name="表二2015年公共财政预算收支平衡情况" sheetId="2" r:id="rId2"/>
    <sheet name="表三2015年公共财政支出决算表" sheetId="3" r:id="rId3"/>
    <sheet name="表四2015年政府性基金决算数" sheetId="4" r:id="rId4"/>
    <sheet name="附表五2015年三公经费支出表" sheetId="5" r:id="rId5"/>
    <sheet name="附表六2015年社会保险基金决算数" sheetId="6" r:id="rId6"/>
  </sheets>
  <definedNames>
    <definedName name="_xlnm.Print_Area" localSheetId="2">'表三2015年公共财政支出决算表'!$A$1:$G$238</definedName>
    <definedName name="_xlnm.Print_Area" localSheetId="5">'附表六2015年社会保险基金决算数'!$A$1:$E$14</definedName>
    <definedName name="_xlnm.Print_Area" localSheetId="4">'附表五2015年三公经费支出表'!$A$1:$O$9</definedName>
    <definedName name="_xlnm.Print_Titles" localSheetId="1">'表二2015年公共财政预算收支平衡情况'!$1:$4</definedName>
    <definedName name="_xlnm.Print_Titles" localSheetId="2">'表三2015年公共财政支出决算表'!$1:$6</definedName>
  </definedNames>
  <calcPr fullCalcOnLoad="1"/>
</workbook>
</file>

<file path=xl/sharedStrings.xml><?xml version="1.0" encoding="utf-8"?>
<sst xmlns="http://schemas.openxmlformats.org/spreadsheetml/2006/main" count="762" uniqueCount="511">
  <si>
    <t>编制单位：三江侗族自治县财政局</t>
  </si>
  <si>
    <t>预算科目</t>
  </si>
  <si>
    <t>2014年完成数</t>
  </si>
  <si>
    <t>2015年预算数</t>
  </si>
  <si>
    <t>2015年预期目标数</t>
  </si>
  <si>
    <t>与上年同期比较+-%</t>
  </si>
  <si>
    <t>一、财政收入合计</t>
  </si>
  <si>
    <t xml:space="preserve">           其中：国税</t>
  </si>
  <si>
    <t xml:space="preserve">                 地税</t>
  </si>
  <si>
    <t xml:space="preserve">                 财政</t>
  </si>
  <si>
    <t xml:space="preserve">  （一）一般预算收入合计</t>
  </si>
  <si>
    <t xml:space="preserve">      1.税收收入小计</t>
  </si>
  <si>
    <t xml:space="preserve">       （1）国内增值税（17%）</t>
  </si>
  <si>
    <t xml:space="preserve">       （2）营改增（60%）</t>
  </si>
  <si>
    <t xml:space="preserve">       （3）营业税（60%）</t>
  </si>
  <si>
    <t xml:space="preserve">       （4）企业所得税（30%）</t>
  </si>
  <si>
    <t xml:space="preserve">       （5）企业所得税退税及亏损补贴</t>
  </si>
  <si>
    <t xml:space="preserve">       （6）个人所得税（25%）</t>
  </si>
  <si>
    <t xml:space="preserve">       （7）资源税</t>
  </si>
  <si>
    <t xml:space="preserve">       （8）固定资产投资方向调节税</t>
  </si>
  <si>
    <t xml:space="preserve">       （9）城市维护建设税</t>
  </si>
  <si>
    <t xml:space="preserve">       （10）房产税</t>
  </si>
  <si>
    <t xml:space="preserve">       （11）印花税</t>
  </si>
  <si>
    <t xml:space="preserve">       （12）城镇土地使用税</t>
  </si>
  <si>
    <t xml:space="preserve">       （13）土地增值税</t>
  </si>
  <si>
    <t xml:space="preserve">       （14）车船使用和牌照税</t>
  </si>
  <si>
    <t xml:space="preserve">       （15）耕地占用税</t>
  </si>
  <si>
    <t xml:space="preserve">       （16）契税</t>
  </si>
  <si>
    <t xml:space="preserve">       （17）其他税收收入</t>
  </si>
  <si>
    <t xml:space="preserve">      2.非税收入小计</t>
  </si>
  <si>
    <t xml:space="preserve">       （1）专项收入</t>
  </si>
  <si>
    <t xml:space="preserve">              其中：排污费收入</t>
  </si>
  <si>
    <t xml:space="preserve">                   水资源费收入</t>
  </si>
  <si>
    <t xml:space="preserve">                   教育费附加收入</t>
  </si>
  <si>
    <t xml:space="preserve">                探矿权采矿权使用费及价款收入</t>
  </si>
  <si>
    <t xml:space="preserve">                地方教育附加收入</t>
  </si>
  <si>
    <t xml:space="preserve">                残疾人就业保障金收入</t>
  </si>
  <si>
    <t xml:space="preserve">                文化建设费</t>
  </si>
  <si>
    <t xml:space="preserve">                教育资金收入        </t>
  </si>
  <si>
    <t xml:space="preserve">                农田水利建设资金收入</t>
  </si>
  <si>
    <t xml:space="preserve">                育林基金收入</t>
  </si>
  <si>
    <t xml:space="preserve">                森林植被恢复费</t>
  </si>
  <si>
    <t xml:space="preserve">                水利建设专项收入</t>
  </si>
  <si>
    <t xml:space="preserve">       （2）行政事业性收费收入</t>
  </si>
  <si>
    <t xml:space="preserve">       （3）罚没收入</t>
  </si>
  <si>
    <t xml:space="preserve">       （4）国有资本经营收入</t>
  </si>
  <si>
    <t xml:space="preserve">        （5）国有资源（资产）有偿使用收入</t>
  </si>
  <si>
    <t xml:space="preserve">       （6）其他收入</t>
  </si>
  <si>
    <t xml:space="preserve">  （二）上划中央收入合计</t>
  </si>
  <si>
    <t xml:space="preserve">      1.上划中央增值税（75%）</t>
  </si>
  <si>
    <t xml:space="preserve">      2.上划中央消费税（100%）</t>
  </si>
  <si>
    <t xml:space="preserve">      3.上划企业所得税（60%）</t>
  </si>
  <si>
    <t xml:space="preserve">      4.上划个人所得税（60%）</t>
  </si>
  <si>
    <t xml:space="preserve">   (三)上划自治区收入合计</t>
  </si>
  <si>
    <t xml:space="preserve">      1.上划自治区增值税（8%）</t>
  </si>
  <si>
    <t xml:space="preserve">      2.上划自治区改征增值税（40%）</t>
  </si>
  <si>
    <t xml:space="preserve">      3.上划自治区营业税（40%）</t>
  </si>
  <si>
    <t xml:space="preserve">      4.上划自治区企业所得税（10%）</t>
  </si>
  <si>
    <t xml:space="preserve">      5.上划自治区个人所得税（15%）</t>
  </si>
  <si>
    <t>（附表1）2015年三江县财政收入决算情况表</t>
  </si>
  <si>
    <t>2015年收入决算情况</t>
  </si>
  <si>
    <t>2015年决算数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</si>
  <si>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</si>
  <si>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</si>
  <si>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</si>
  <si>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</si>
  <si>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</si>
  <si>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</si>
  <si>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</si>
  <si>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</si>
  <si>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</si>
  <si>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</si>
  <si>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</si>
  <si>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</si>
  <si>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</si>
  <si>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</si>
  <si>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</si>
  <si>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</si>
  <si>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</si>
  <si>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</si>
  <si>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</si>
  <si>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</si>
  <si>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</si>
  <si>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</si>
  <si>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</si>
  <si>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</si>
  <si>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革命老区及民族和边境地区转移支付收入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</si>
  <si>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</si>
  <si>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</si>
  <si>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</si>
  <si>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</si>
  <si>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</si>
  <si>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</si>
  <si>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</si>
  <si>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</si>
  <si>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</si>
  <si>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</si>
  <si>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</si>
  <si>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</si>
  <si>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革命老区及民族和边境地区转移支付支出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</si>
  <si>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</si>
  <si>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</si>
  <si>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</si>
  <si>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</si>
  <si>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</si>
  <si>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</si>
  <si>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</si>
  <si>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</si>
  <si>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</si>
  <si>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</si>
  <si>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</si>
  <si>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</si>
  <si>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</si>
  <si>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</si>
  <si>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</si>
  <si>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</si>
  <si>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</si>
  <si>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</si>
  <si>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</si>
  <si>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</si>
  <si>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一般公共服务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</si>
  <si>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</si>
  <si>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</si>
  <si>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</si>
  <si>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</si>
  <si>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</si>
  <si>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</si>
  <si>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</si>
  <si>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教育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</si>
  <si>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</si>
  <si>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</si>
  <si>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</si>
  <si>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</si>
  <si>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</si>
  <si>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</si>
  <si>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</si>
  <si>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</si>
  <si>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</si>
  <si>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</si>
  <si>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</si>
  <si>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</si>
  <si>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</si>
  <si>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国土资源气象等</t>
  </si>
  <si>
    <t xml:space="preserve">      住房保障</t>
  </si>
  <si>
    <t xml:space="preserve">      粮油物资储备</t>
  </si>
  <si>
    <t xml:space="preserve">      其他收入</t>
  </si>
  <si>
    <t xml:space="preserve">  地方政府债券收入</t>
  </si>
  <si>
    <t xml:space="preserve">      国土海洋气象等</t>
  </si>
  <si>
    <t xml:space="preserve">  下级上解收入</t>
  </si>
  <si>
    <t xml:space="preserve">    体制上解收入</t>
  </si>
  <si>
    <t xml:space="preserve">    出口退税专项上解收入</t>
  </si>
  <si>
    <t xml:space="preserve">      其他支出</t>
  </si>
  <si>
    <t xml:space="preserve">    成品油价格和税费改革专项上解收入</t>
  </si>
  <si>
    <t xml:space="preserve">    专项上解收入</t>
  </si>
  <si>
    <t xml:space="preserve">  调出资金</t>
  </si>
  <si>
    <t xml:space="preserve">  年终结余</t>
  </si>
  <si>
    <t xml:space="preserve">  上年结余收入</t>
  </si>
  <si>
    <t xml:space="preserve">    结转</t>
  </si>
  <si>
    <t xml:space="preserve">    上年结转</t>
  </si>
  <si>
    <t xml:space="preserve">    净结余</t>
  </si>
  <si>
    <t xml:space="preserve">  调入资金（政府基金结余转列一般预算）</t>
  </si>
  <si>
    <t xml:space="preserve">  转贷地方政府债券支出</t>
  </si>
  <si>
    <t xml:space="preserve">  调入预算稳定调节基金（政府基金结转超过30%部分）</t>
  </si>
  <si>
    <t xml:space="preserve">  预算稳定调节基金</t>
  </si>
  <si>
    <t xml:space="preserve">  接受其他地区援助收入</t>
  </si>
  <si>
    <t xml:space="preserve">  援助其他地区支出</t>
  </si>
  <si>
    <t>收入总计</t>
  </si>
  <si>
    <t>支出总计</t>
  </si>
  <si>
    <t>单位：万元</t>
  </si>
  <si>
    <t>单位：万元</t>
  </si>
  <si>
    <t>2015年执行数</t>
  </si>
  <si>
    <t>2015年决算数（批复数）</t>
  </si>
  <si>
    <t>政府性基金收入</t>
  </si>
  <si>
    <t>政府性基金支出</t>
  </si>
  <si>
    <t>政府性基金上级补助收入</t>
  </si>
  <si>
    <t>政府性基金补助下级支出</t>
  </si>
  <si>
    <t xml:space="preserve">  其中:政府性基金地震灾后恢复重建补助收入</t>
  </si>
  <si>
    <t xml:space="preserve">  其中:政府性基金地震灾后恢复重建补助支出</t>
  </si>
  <si>
    <t>政府性基金省补助计划单列市收入</t>
  </si>
  <si>
    <t>政府性基金计划单列市上解省支出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</si>
  <si>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</si>
  <si>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</si>
  <si>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</si>
  <si>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</si>
  <si>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</si>
  <si>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</si>
  <si>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</si>
  <si>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</si>
  <si>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1.公共财政预算调入</t>
  </si>
  <si>
    <t xml:space="preserve">  2.财政专户管理资金调入</t>
  </si>
  <si>
    <t xml:space="preserve">  3.其他调入</t>
  </si>
  <si>
    <t>收　　入　　总　　计　</t>
  </si>
  <si>
    <t>支　　出　　总　　计</t>
  </si>
  <si>
    <t>（附表2）2015年度三江县公共财政转移性收支决算情况</t>
  </si>
  <si>
    <t>编制单位：三江侗族自治县财政局</t>
  </si>
  <si>
    <t>科目编码</t>
  </si>
  <si>
    <t>科目名称</t>
  </si>
  <si>
    <t>年初预算数</t>
  </si>
  <si>
    <t>调整预算数</t>
  </si>
  <si>
    <t>预算结余</t>
  </si>
  <si>
    <t>结转下年使用数</t>
  </si>
  <si>
    <t>援助其他地区支出</t>
  </si>
  <si>
    <t>2015专项合计</t>
  </si>
  <si>
    <r>
      <t>提前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下达</t>
    </r>
  </si>
  <si>
    <t>变动</t>
  </si>
  <si>
    <t>合计</t>
  </si>
  <si>
    <t>提前</t>
  </si>
  <si>
    <t>公共财政支出</t>
  </si>
  <si>
    <t>一般公共服务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</si>
  <si>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</si>
  <si>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</si>
  <si>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</si>
  <si>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</si>
  <si>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</si>
  <si>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</si>
  <si>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</si>
  <si>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</si>
  <si>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</si>
  <si>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</si>
  <si>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</si>
  <si>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</si>
  <si>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</si>
  <si>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</si>
  <si>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</si>
  <si>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</si>
  <si>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</si>
  <si>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</si>
  <si>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</si>
  <si>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</si>
  <si>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</si>
  <si>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</si>
  <si>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</si>
  <si>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</si>
  <si>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</si>
  <si>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</si>
  <si>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</si>
  <si>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</si>
  <si>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</si>
  <si>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</si>
  <si>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</si>
  <si>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</si>
  <si>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</si>
  <si>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</si>
  <si>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</si>
  <si>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</si>
  <si>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</si>
  <si>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</si>
  <si>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</t>
  </si>
  <si>
    <t xml:space="preserve">  现役部队</t>
  </si>
  <si>
    <t xml:space="preserve">  预备役部队</t>
  </si>
  <si>
    <t xml:space="preserve">  民兵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</si>
  <si>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</si>
  <si>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</si>
  <si>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</si>
  <si>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</si>
  <si>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</si>
  <si>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</si>
  <si>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</si>
  <si>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</si>
  <si>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</si>
  <si>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</si>
  <si>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</si>
  <si>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</si>
  <si>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劳教</t>
  </si>
  <si>
    <t xml:space="preserve">  国家保密</t>
  </si>
  <si>
    <t xml:space="preserve">  缉私警察</t>
  </si>
  <si>
    <t xml:space="preserve">  其他公共安全支出</t>
  </si>
  <si>
    <t>教育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</si>
  <si>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</si>
  <si>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</si>
  <si>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</si>
  <si>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</si>
  <si>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</si>
  <si>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</si>
  <si>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</si>
  <si>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教师进修及干部继续教育</t>
  </si>
  <si>
    <t xml:space="preserve">  教育费附加安排的支出</t>
  </si>
  <si>
    <t xml:space="preserve">  其他教育支出</t>
  </si>
  <si>
    <t>科学技术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</si>
  <si>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</si>
  <si>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</si>
  <si>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</si>
  <si>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</si>
  <si>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</si>
  <si>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</si>
  <si>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</si>
  <si>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</si>
  <si>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科技重大专项</t>
  </si>
  <si>
    <t xml:space="preserve">  其他科学技术支出</t>
  </si>
  <si>
    <t>文化体育与传媒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</si>
  <si>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</si>
  <si>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</si>
  <si>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</si>
  <si>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</si>
  <si>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新闻出版</t>
  </si>
  <si>
    <t xml:space="preserve">  其他文化体育与传媒支出</t>
  </si>
  <si>
    <t>社会保障和就业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</si>
  <si>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</si>
  <si>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</si>
  <si>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</si>
  <si>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补充全国社会保障基金</t>
  </si>
  <si>
    <t xml:space="preserve">    行政事业单位离退休</t>
  </si>
  <si>
    <t xml:space="preserve">  行政事业单位离退休</t>
  </si>
  <si>
    <t xml:space="preserve">    企业改革补助</t>
  </si>
  <si>
    <t xml:space="preserve">  企业改革补助</t>
  </si>
  <si>
    <t xml:space="preserve">    就业补助</t>
  </si>
  <si>
    <t xml:space="preserve">  就业补助</t>
  </si>
  <si>
    <t xml:space="preserve">    抚恤</t>
  </si>
  <si>
    <t xml:space="preserve">  抚恤</t>
  </si>
  <si>
    <t xml:space="preserve">    退役安置</t>
  </si>
  <si>
    <t xml:space="preserve">  退役安置</t>
  </si>
  <si>
    <t xml:space="preserve">    社会福利</t>
  </si>
  <si>
    <t xml:space="preserve">  社会福利</t>
  </si>
  <si>
    <t xml:space="preserve">    残疾人事业</t>
  </si>
  <si>
    <t xml:space="preserve">  残疾人事业</t>
  </si>
  <si>
    <t xml:space="preserve">    自然灾害生活救助</t>
  </si>
  <si>
    <t xml:space="preserve">  城市居民最低生活保障</t>
  </si>
  <si>
    <t xml:space="preserve">    红十字事业</t>
  </si>
  <si>
    <t xml:space="preserve">  自然灾害生活救助</t>
  </si>
  <si>
    <t xml:space="preserve">    最低生活保障</t>
  </si>
  <si>
    <t xml:space="preserve">  红十字事业</t>
  </si>
  <si>
    <t xml:space="preserve">    临时救助</t>
  </si>
  <si>
    <t xml:space="preserve">  农村最低生活保障</t>
  </si>
  <si>
    <t xml:space="preserve">    特困人员供养</t>
  </si>
  <si>
    <t xml:space="preserve">  临时救助</t>
  </si>
  <si>
    <t xml:space="preserve">    补充道路交通事故社会救助基金</t>
  </si>
  <si>
    <t xml:space="preserve">  补充道路交通事故社会救助基金</t>
  </si>
  <si>
    <t xml:space="preserve">    其他生活救助</t>
  </si>
  <si>
    <t xml:space="preserve">  其他生活救助</t>
  </si>
  <si>
    <t xml:space="preserve">    其他社会保障和就业支出</t>
  </si>
  <si>
    <t xml:space="preserve">  其他社会保障和就业支出</t>
  </si>
  <si>
    <t>医疗卫生</t>
  </si>
  <si>
    <t xml:space="preserve">  医疗卫生管理事务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</si>
  <si>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</si>
  <si>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</si>
  <si>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</si>
  <si>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</si>
  <si>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</si>
  <si>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人口与计划生育事务</t>
  </si>
  <si>
    <t xml:space="preserve">  食品和药品监督管理事务</t>
  </si>
  <si>
    <t xml:space="preserve">  其他医疗卫生支出</t>
  </si>
  <si>
    <t>节能环保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</si>
  <si>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</si>
  <si>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</si>
  <si>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</si>
  <si>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</si>
  <si>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</si>
  <si>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</si>
  <si>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</si>
  <si>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</si>
  <si>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</si>
  <si>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</si>
  <si>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</si>
  <si>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</si>
  <si>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</si>
  <si>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资源综合利用</t>
  </si>
  <si>
    <t xml:space="preserve">  能源管理事务</t>
  </si>
  <si>
    <t xml:space="preserve">  其他节能环保支出</t>
  </si>
  <si>
    <t>城乡社区事务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</si>
  <si>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</si>
  <si>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</si>
  <si>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</si>
  <si>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</si>
  <si>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</si>
  <si>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其他城乡社区事务支出</t>
  </si>
  <si>
    <t>农林水事务</t>
  </si>
  <si>
    <t xml:space="preserve">      农业</t>
  </si>
  <si>
    <t xml:space="preserve">  农业</t>
  </si>
  <si>
    <t xml:space="preserve">      林业</t>
  </si>
  <si>
    <t xml:space="preserve">  林业</t>
  </si>
  <si>
    <t xml:space="preserve">      水利</t>
  </si>
  <si>
    <t xml:space="preserve">  水利</t>
  </si>
  <si>
    <t xml:space="preserve">      南水北调</t>
  </si>
  <si>
    <t xml:space="preserve">    其中:水资源费安排的支出</t>
  </si>
  <si>
    <t xml:space="preserve">      扶贫</t>
  </si>
  <si>
    <t xml:space="preserve">  南水北调</t>
  </si>
  <si>
    <t xml:space="preserve">      农业综合开发</t>
  </si>
  <si>
    <t xml:space="preserve">  扶贫</t>
  </si>
  <si>
    <t xml:space="preserve">      农村综合改革</t>
  </si>
  <si>
    <t xml:space="preserve">  农业综合开发</t>
  </si>
  <si>
    <t xml:space="preserve">      促进金融支农支出</t>
  </si>
  <si>
    <t xml:space="preserve">  农村综合改革</t>
  </si>
  <si>
    <t xml:space="preserve">      目标价格补贴</t>
  </si>
  <si>
    <t xml:space="preserve">  引导金融机构支农补助</t>
  </si>
  <si>
    <t xml:space="preserve">      其他农林水事务支出</t>
  </si>
  <si>
    <t xml:space="preserve">  其他农林水事务支出</t>
  </si>
  <si>
    <t>交通运输</t>
  </si>
  <si>
    <t xml:space="preserve">  公路水路运输</t>
  </si>
  <si>
    <t xml:space="preserve">  铁路运输</t>
  </si>
  <si>
    <t xml:space="preserve">  民用航空运输</t>
  </si>
  <si>
    <t xml:space="preserve">  石油价格改革对交通运输的补贴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</si>
  <si>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</si>
  <si>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</si>
  <si>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</si>
  <si>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资源勘探电力信息等事务</t>
  </si>
  <si>
    <t xml:space="preserve">  资源勘探开发和服务支出</t>
  </si>
  <si>
    <t xml:space="preserve">  制造业</t>
  </si>
  <si>
    <t xml:space="preserve">  建筑业</t>
  </si>
  <si>
    <t xml:space="preserve">  电力监管支出</t>
  </si>
  <si>
    <t xml:space="preserve">    其中:三峡库区移民专项支出</t>
  </si>
  <si>
    <t xml:space="preserve">  工业和信息产业监管支出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</si>
  <si>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</si>
  <si>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</si>
  <si>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</si>
  <si>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其他资源勘探电力信息等事务支出</t>
  </si>
  <si>
    <t>商业服务业等事务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</si>
  <si>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</si>
  <si>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</si>
  <si>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</si>
  <si>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其他商业服务业等事务支出</t>
  </si>
  <si>
    <t>金融监管等事务支出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</si>
  <si>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</si>
  <si>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</si>
  <si>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</si>
  <si>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</si>
  <si>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其他金融监管等事务支出</t>
  </si>
  <si>
    <t>地震灾后恢复重建支出</t>
  </si>
  <si>
    <t xml:space="preserve">  倒塌毁损民房恢复重建</t>
  </si>
  <si>
    <t xml:space="preserve">  基础设施恢复重建</t>
  </si>
  <si>
    <t xml:space="preserve">  公益服务设施恢复重建</t>
  </si>
  <si>
    <t xml:space="preserve">  农业林业恢复生产和重建</t>
  </si>
  <si>
    <t xml:space="preserve">  工商企业恢复生产和重建</t>
  </si>
  <si>
    <t xml:space="preserve">  党政机关恢复重建</t>
  </si>
  <si>
    <t xml:space="preserve">  军队武警恢复重建支出</t>
  </si>
  <si>
    <t xml:space="preserve">  其他恢复重建支出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</si>
  <si>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</si>
  <si>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</si>
  <si>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</si>
  <si>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</si>
  <si>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</si>
  <si>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</si>
  <si>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</si>
  <si>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</si>
  <si>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国土资源气象等事务</t>
  </si>
  <si>
    <t xml:space="preserve">  国土资源事务</t>
  </si>
  <si>
    <t xml:space="preserve">    其中:矿产资源专项收入安排的支出</t>
  </si>
  <si>
    <t xml:space="preserve">  海洋管理事务</t>
  </si>
  <si>
    <t xml:space="preserve">    其中:海域使用金支出</t>
  </si>
  <si>
    <t xml:space="preserve">  测绘事务</t>
  </si>
  <si>
    <t xml:space="preserve">  地震事务</t>
  </si>
  <si>
    <t xml:space="preserve">  气象事务</t>
  </si>
  <si>
    <t xml:space="preserve">  其他国土资源气象等事务支出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</si>
  <si>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</si>
  <si>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</si>
  <si>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</si>
  <si>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</si>
  <si>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粮油物资储备事务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</si>
  <si>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</si>
  <si>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</si>
  <si>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</si>
  <si>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</si>
  <si>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</si>
  <si>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</si>
  <si>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国债还本付息支出</t>
  </si>
  <si>
    <t xml:space="preserve">  国内债务付息</t>
  </si>
  <si>
    <t xml:space="preserve">  国外债务付息</t>
  </si>
  <si>
    <t xml:space="preserve">  国内外债务发行</t>
  </si>
  <si>
    <t xml:space="preserve">  补充还贷准备金</t>
  </si>
  <si>
    <t xml:space="preserve">  地方政府债券付息</t>
  </si>
  <si>
    <t>其他支出(类)</t>
  </si>
  <si>
    <t xml:space="preserve">  年初预留</t>
  </si>
  <si>
    <t xml:space="preserve">  汶川地震捐赠支出</t>
  </si>
  <si>
    <t xml:space="preserve">  其他支出(款)</t>
  </si>
  <si>
    <t>决算数</t>
  </si>
  <si>
    <t>单位：万元</t>
  </si>
  <si>
    <t>单位：万元</t>
  </si>
  <si>
    <t>部门（单位）名称</t>
  </si>
  <si>
    <t>支出项目名称</t>
  </si>
  <si>
    <t>2014年1-12月实际支出</t>
  </si>
  <si>
    <t>2015年预算安排</t>
  </si>
  <si>
    <t>比上年支出增加的情况说明</t>
  </si>
  <si>
    <t>合计</t>
  </si>
  <si>
    <t>其中：使用公共财政拨款</t>
  </si>
  <si>
    <t>完成预算%</t>
  </si>
  <si>
    <t>同比增减金额</t>
  </si>
  <si>
    <t>下降%</t>
  </si>
  <si>
    <t>三江县</t>
  </si>
  <si>
    <t>公务接待费</t>
  </si>
  <si>
    <t>公务用车购置费</t>
  </si>
  <si>
    <t>公务用车运行维护费</t>
  </si>
  <si>
    <t>（附表4）2015年度三江县政府性基金收支决算表</t>
  </si>
  <si>
    <t>单位 ：万元</t>
  </si>
  <si>
    <t>收   入</t>
  </si>
  <si>
    <t>支    出</t>
  </si>
  <si>
    <t>备注</t>
  </si>
  <si>
    <t>科   目</t>
  </si>
  <si>
    <t>金  额</t>
  </si>
  <si>
    <t xml:space="preserve">         基本养老财政补助收入</t>
  </si>
  <si>
    <t xml:space="preserve">         丧葬抚恤补助支出</t>
  </si>
  <si>
    <t xml:space="preserve">         其他养老基金收入</t>
  </si>
  <si>
    <t xml:space="preserve">         其他支出</t>
  </si>
  <si>
    <t xml:space="preserve">   其中：机关事业保险费收入</t>
  </si>
  <si>
    <t xml:space="preserve">   其中：机关事业保险费支出</t>
  </si>
  <si>
    <t xml:space="preserve">   其中：城乡居民基本养老缴费收入</t>
  </si>
  <si>
    <t xml:space="preserve">   其中：基础养老金支出</t>
  </si>
  <si>
    <t xml:space="preserve">         政府补贴收入</t>
  </si>
  <si>
    <t xml:space="preserve">         个人账户养老金支出</t>
  </si>
  <si>
    <t xml:space="preserve">         其他收入</t>
  </si>
  <si>
    <t xml:space="preserve">     上年结余</t>
  </si>
  <si>
    <t xml:space="preserve">     年末结余</t>
  </si>
  <si>
    <t>合     计</t>
  </si>
  <si>
    <t>1、机关事业基本养老基金收入</t>
  </si>
  <si>
    <t>1、机关事业基本养老基金支出</t>
  </si>
  <si>
    <t>2、城乡居民社会养老保险基金收入</t>
  </si>
  <si>
    <t>2、城乡居民社会养老保险基金支出</t>
  </si>
  <si>
    <t>2015年支出数</t>
  </si>
  <si>
    <t>（附表3）2015年度三江县公共财政支出决算及结余情况表</t>
  </si>
  <si>
    <t>（附表5）三江县2015年“三公”经费支出表</t>
  </si>
  <si>
    <r>
      <t>（附表</t>
    </r>
    <r>
      <rPr>
        <sz val="22"/>
        <rFont val="宋体"/>
        <family val="0"/>
      </rPr>
      <t>6）</t>
    </r>
    <r>
      <rPr>
        <sz val="22"/>
        <rFont val="方正小标宋简体"/>
        <family val="0"/>
      </rPr>
      <t>三江县</t>
    </r>
    <r>
      <rPr>
        <b/>
        <sz val="22"/>
        <rFont val="宋体"/>
        <family val="0"/>
      </rPr>
      <t>2015</t>
    </r>
    <r>
      <rPr>
        <sz val="22"/>
        <rFont val="方正小标宋简体"/>
        <family val="0"/>
      </rPr>
      <t xml:space="preserve">年社会保险基金决算情况表  </t>
    </r>
  </si>
  <si>
    <t>填制单位：三江县财政局</t>
  </si>
  <si>
    <t>编制单位：三江县财政局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</si>
</sst>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#,##0_ "/>
  </numFmts>
  <fonts count="23">
    <font>
      <sz val="12"/>
      <name val="宋体"/>
      <family val="0"/>
    </font>
    <font>
      <sz val="9"/>
      <name val="宋体"/>
      <family val="0"/>
    </font>
    <font>
      <b/>
      <sz val="16"/>
      <color indexed="8"/>
      <name val="方正小标宋简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黑体"/>
      <family val="0"/>
    </font>
    <font>
      <b/>
      <sz val="10"/>
      <color indexed="8"/>
      <name val="黑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黑体"/>
      <family val="0"/>
    </font>
    <font>
      <sz val="9"/>
      <color indexed="8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sz val="22"/>
      <name val="宋体"/>
      <family val="0"/>
    </font>
    <font>
      <b/>
      <sz val="2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2" borderId="0" xfId="0" applyFill="1" applyAlignment="1">
      <alignment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177" fontId="7" fillId="2" borderId="1" xfId="0" applyNumberFormat="1" applyFont="1" applyFill="1" applyBorder="1" applyAlignment="1">
      <alignment horizontal="right"/>
    </xf>
    <xf numFmtId="0" fontId="3" fillId="0" borderId="0" xfId="0" applyAlignment="1">
      <alignment/>
    </xf>
    <xf numFmtId="0" fontId="0" fillId="0" borderId="0" xfId="16" applyFont="1" applyFill="1" applyAlignment="1">
      <alignment vertical="center"/>
      <protection/>
    </xf>
    <xf numFmtId="0" fontId="12" fillId="0" borderId="2" xfId="16" applyFont="1" applyFill="1" applyBorder="1" applyAlignment="1">
      <alignment horizontal="distributed" vertical="center"/>
      <protection/>
    </xf>
    <xf numFmtId="0" fontId="12" fillId="0" borderId="3" xfId="16" applyFont="1" applyFill="1" applyBorder="1" applyAlignment="1">
      <alignment horizontal="distributed" vertical="center"/>
      <protection/>
    </xf>
    <xf numFmtId="0" fontId="13" fillId="0" borderId="1" xfId="16" applyFont="1" applyFill="1" applyBorder="1" applyAlignment="1">
      <alignment horizontal="distributed" vertical="center"/>
      <protection/>
    </xf>
    <xf numFmtId="0" fontId="13" fillId="0" borderId="4" xfId="16" applyFont="1" applyFill="1" applyBorder="1" applyAlignment="1">
      <alignment horizontal="distributed" vertical="center"/>
      <protection/>
    </xf>
    <xf numFmtId="0" fontId="14" fillId="3" borderId="1" xfId="16" applyFont="1" applyFill="1" applyBorder="1" applyAlignment="1">
      <alignment horizontal="left" vertical="center"/>
      <protection/>
    </xf>
    <xf numFmtId="0" fontId="15" fillId="3" borderId="1" xfId="16" applyFont="1" applyFill="1" applyBorder="1" applyAlignment="1">
      <alignment vertical="center"/>
      <protection/>
    </xf>
    <xf numFmtId="0" fontId="3" fillId="0" borderId="1" xfId="0" applyBorder="1" applyAlignment="1">
      <alignment/>
    </xf>
    <xf numFmtId="1" fontId="14" fillId="3" borderId="1" xfId="16" applyNumberFormat="1" applyFont="1" applyFill="1" applyBorder="1" applyAlignment="1" applyProtection="1">
      <alignment vertical="center"/>
      <protection locked="0"/>
    </xf>
    <xf numFmtId="1" fontId="15" fillId="3" borderId="1" xfId="16" applyNumberFormat="1" applyFont="1" applyFill="1" applyBorder="1" applyAlignment="1">
      <alignment vertical="center"/>
      <protection/>
    </xf>
    <xf numFmtId="1" fontId="15" fillId="3" borderId="1" xfId="16" applyNumberFormat="1" applyFont="1" applyFill="1" applyBorder="1" applyAlignment="1" applyProtection="1">
      <alignment horizontal="left" vertical="center"/>
      <protection locked="0"/>
    </xf>
    <xf numFmtId="1" fontId="15" fillId="0" borderId="1" xfId="16" applyNumberFormat="1" applyFont="1" applyFill="1" applyBorder="1" applyAlignment="1" applyProtection="1">
      <alignment horizontal="left" vertical="center"/>
      <protection locked="0"/>
    </xf>
    <xf numFmtId="0" fontId="15" fillId="2" borderId="1" xfId="16" applyFont="1" applyFill="1" applyBorder="1" applyAlignment="1">
      <alignment vertical="center"/>
      <protection/>
    </xf>
    <xf numFmtId="1" fontId="15" fillId="0" borderId="1" xfId="16" applyNumberFormat="1" applyFont="1" applyFill="1" applyBorder="1" applyAlignment="1" applyProtection="1">
      <alignment vertical="center"/>
      <protection locked="0"/>
    </xf>
    <xf numFmtId="0" fontId="15" fillId="0" borderId="1" xfId="16" applyFont="1" applyFill="1" applyBorder="1" applyAlignment="1">
      <alignment vertical="center"/>
      <protection/>
    </xf>
    <xf numFmtId="1" fontId="15" fillId="3" borderId="1" xfId="16" applyNumberFormat="1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vertical="center"/>
    </xf>
    <xf numFmtId="0" fontId="15" fillId="0" borderId="1" xfId="16" applyNumberFormat="1" applyFont="1" applyFill="1" applyBorder="1" applyAlignment="1" applyProtection="1">
      <alignment vertical="center"/>
      <protection locked="0"/>
    </xf>
    <xf numFmtId="3" fontId="15" fillId="0" borderId="1" xfId="16" applyNumberFormat="1" applyFont="1" applyFill="1" applyBorder="1" applyAlignment="1" applyProtection="1">
      <alignment vertical="center"/>
      <protection/>
    </xf>
    <xf numFmtId="3" fontId="15" fillId="3" borderId="1" xfId="16" applyNumberFormat="1" applyFont="1" applyFill="1" applyBorder="1" applyAlignment="1" applyProtection="1">
      <alignment vertical="center"/>
      <protection/>
    </xf>
    <xf numFmtId="0" fontId="15" fillId="0" borderId="1" xfId="16" applyFont="1" applyBorder="1" applyAlignment="1">
      <alignment vertical="center"/>
      <protection/>
    </xf>
    <xf numFmtId="1" fontId="15" fillId="0" borderId="1" xfId="0" applyNumberFormat="1" applyFont="1" applyFill="1" applyBorder="1" applyAlignment="1">
      <alignment vertical="center"/>
    </xf>
    <xf numFmtId="1" fontId="15" fillId="0" borderId="1" xfId="0" applyNumberFormat="1" applyFont="1" applyFill="1" applyBorder="1" applyAlignment="1" applyProtection="1" quotePrefix="1">
      <alignment horizontal="left" vertical="center"/>
      <protection locked="0"/>
    </xf>
    <xf numFmtId="1" fontId="15" fillId="0" borderId="1" xfId="0" applyNumberFormat="1" applyFont="1" applyFill="1" applyBorder="1" applyAlignment="1" applyProtection="1">
      <alignment vertical="center"/>
      <protection locked="0"/>
    </xf>
    <xf numFmtId="0" fontId="14" fillId="0" borderId="1" xfId="16" applyFont="1" applyFill="1" applyBorder="1" applyAlignment="1">
      <alignment horizontal="distributed" vertical="center"/>
      <protection/>
    </xf>
    <xf numFmtId="1" fontId="15" fillId="0" borderId="1" xfId="16" applyNumberFormat="1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0" fontId="14" fillId="0" borderId="1" xfId="16" applyFont="1" applyFill="1" applyBorder="1" applyAlignment="1">
      <alignment horizontal="center" vertical="center" wrapText="1"/>
      <protection/>
    </xf>
    <xf numFmtId="0" fontId="18" fillId="0" borderId="1" xfId="16" applyFont="1" applyFill="1" applyBorder="1" applyAlignment="1">
      <alignment horizontal="center" vertical="center" wrapText="1"/>
      <protection/>
    </xf>
    <xf numFmtId="0" fontId="3" fillId="0" borderId="0" xfId="0" applyFill="1" applyAlignment="1">
      <alignment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3" fontId="16" fillId="0" borderId="1" xfId="0" applyNumberFormat="1" applyFont="1" applyFill="1" applyBorder="1" applyAlignment="1" applyProtection="1">
      <alignment horizontal="right" vertical="center"/>
      <protection/>
    </xf>
    <xf numFmtId="0" fontId="16" fillId="0" borderId="3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3" xfId="0" applyNumberFormat="1" applyFont="1" applyFill="1" applyBorder="1" applyAlignment="1" applyProtection="1">
      <alignment vertical="center"/>
      <protection/>
    </xf>
    <xf numFmtId="3" fontId="16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4" xfId="0" applyNumberFormat="1" applyFont="1" applyFill="1" applyBorder="1" applyAlignment="1" applyProtection="1">
      <alignment horizontal="right" vertical="center"/>
      <protection/>
    </xf>
    <xf numFmtId="3" fontId="16" fillId="0" borderId="6" xfId="0" applyNumberFormat="1" applyFont="1" applyFill="1" applyBorder="1" applyAlignment="1" applyProtection="1">
      <alignment horizontal="right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ill="1" applyAlignment="1">
      <alignment/>
    </xf>
    <xf numFmtId="0" fontId="16" fillId="2" borderId="0" xfId="0" applyFont="1" applyFill="1" applyAlignment="1">
      <alignment/>
    </xf>
    <xf numFmtId="0" fontId="16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16" fillId="2" borderId="1" xfId="0" applyNumberFormat="1" applyFont="1" applyFill="1" applyBorder="1" applyAlignment="1" applyProtection="1">
      <alignment horizontal="left" vertical="top"/>
      <protection/>
    </xf>
    <xf numFmtId="0" fontId="18" fillId="2" borderId="2" xfId="0" applyNumberFormat="1" applyFont="1" applyFill="1" applyBorder="1" applyAlignment="1" applyProtection="1">
      <alignment horizontal="center" vertical="center"/>
      <protection/>
    </xf>
    <xf numFmtId="3" fontId="16" fillId="2" borderId="1" xfId="0" applyNumberFormat="1" applyFont="1" applyFill="1" applyBorder="1" applyAlignment="1" applyProtection="1">
      <alignment horizontal="right" vertical="center"/>
      <protection/>
    </xf>
    <xf numFmtId="3" fontId="16" fillId="2" borderId="2" xfId="0" applyNumberFormat="1" applyFont="1" applyFill="1" applyBorder="1" applyAlignment="1" applyProtection="1">
      <alignment horizontal="right" vertical="center"/>
      <protection/>
    </xf>
    <xf numFmtId="3" fontId="16" fillId="2" borderId="7" xfId="0" applyNumberFormat="1" applyFont="1" applyFill="1" applyBorder="1" applyAlignment="1" applyProtection="1">
      <alignment horizontal="right" vertical="center"/>
      <protection/>
    </xf>
    <xf numFmtId="3" fontId="16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1" xfId="0" applyFill="1" applyBorder="1" applyAlignment="1">
      <alignment/>
    </xf>
    <xf numFmtId="0" fontId="3" fillId="2" borderId="0" xfId="0" applyFill="1" applyBorder="1" applyAlignment="1">
      <alignment/>
    </xf>
    <xf numFmtId="0" fontId="16" fillId="2" borderId="1" xfId="0" applyNumberFormat="1" applyFont="1" applyFill="1" applyBorder="1" applyAlignment="1" applyProtection="1">
      <alignment horizontal="left" vertical="center"/>
      <protection/>
    </xf>
    <xf numFmtId="0" fontId="18" fillId="2" borderId="2" xfId="0" applyNumberFormat="1" applyFont="1" applyFill="1" applyBorder="1" applyAlignment="1" applyProtection="1">
      <alignment vertical="center"/>
      <protection/>
    </xf>
    <xf numFmtId="3" fontId="16" fillId="2" borderId="4" xfId="0" applyNumberFormat="1" applyFont="1" applyFill="1" applyBorder="1" applyAlignment="1" applyProtection="1">
      <alignment horizontal="right" vertical="center"/>
      <protection/>
    </xf>
    <xf numFmtId="0" fontId="16" fillId="2" borderId="2" xfId="0" applyNumberFormat="1" applyFont="1" applyFill="1" applyBorder="1" applyAlignment="1" applyProtection="1">
      <alignment vertical="center"/>
      <protection/>
    </xf>
    <xf numFmtId="3" fontId="16" fillId="4" borderId="1" xfId="0" applyNumberFormat="1" applyFont="1" applyFill="1" applyBorder="1" applyAlignment="1" applyProtection="1">
      <alignment horizontal="right" vertical="center"/>
      <protection/>
    </xf>
    <xf numFmtId="3" fontId="16" fillId="4" borderId="5" xfId="0" applyNumberFormat="1" applyFont="1" applyFill="1" applyBorder="1" applyAlignment="1" applyProtection="1">
      <alignment horizontal="right" vertical="center"/>
      <protection/>
    </xf>
    <xf numFmtId="3" fontId="16" fillId="4" borderId="7" xfId="0" applyNumberFormat="1" applyFont="1" applyFill="1" applyBorder="1" applyAlignment="1" applyProtection="1">
      <alignment horizontal="right" vertical="center"/>
      <protection/>
    </xf>
    <xf numFmtId="3" fontId="16" fillId="4" borderId="4" xfId="0" applyNumberFormat="1" applyFont="1" applyFill="1" applyBorder="1" applyAlignment="1" applyProtection="1">
      <alignment horizontal="right" vertical="center"/>
      <protection/>
    </xf>
    <xf numFmtId="3" fontId="16" fillId="4" borderId="2" xfId="0" applyNumberFormat="1" applyFont="1" applyFill="1" applyBorder="1" applyAlignment="1" applyProtection="1">
      <alignment horizontal="right" vertical="center"/>
      <protection/>
    </xf>
    <xf numFmtId="3" fontId="16" fillId="4" borderId="8" xfId="0" applyNumberFormat="1" applyFont="1" applyFill="1" applyBorder="1" applyAlignment="1" applyProtection="1">
      <alignment horizontal="right" vertical="center"/>
      <protection/>
    </xf>
    <xf numFmtId="3" fontId="16" fillId="2" borderId="5" xfId="0" applyNumberFormat="1" applyFont="1" applyFill="1" applyBorder="1" applyAlignment="1" applyProtection="1">
      <alignment horizontal="right" vertical="center"/>
      <protection/>
    </xf>
    <xf numFmtId="3" fontId="16" fillId="2" borderId="4" xfId="0" applyNumberFormat="1" applyFont="1" applyFill="1" applyBorder="1" applyAlignment="1" applyProtection="1">
      <alignment horizontal="right" vertical="center"/>
      <protection/>
    </xf>
    <xf numFmtId="3" fontId="16" fillId="2" borderId="5" xfId="0" applyNumberFormat="1" applyFont="1" applyFill="1" applyBorder="1" applyAlignment="1" applyProtection="1">
      <alignment horizontal="right" vertical="center"/>
      <protection/>
    </xf>
    <xf numFmtId="0" fontId="16" fillId="2" borderId="2" xfId="0" applyNumberFormat="1" applyFont="1" applyFill="1" applyBorder="1" applyAlignment="1" applyProtection="1">
      <alignment vertical="center"/>
      <protection/>
    </xf>
    <xf numFmtId="0" fontId="16" fillId="2" borderId="2" xfId="0" applyNumberFormat="1" applyFont="1" applyFill="1" applyBorder="1" applyAlignment="1" applyProtection="1">
      <alignment horizontal="left" vertical="center"/>
      <protection/>
    </xf>
    <xf numFmtId="0" fontId="16" fillId="2" borderId="2" xfId="0" applyNumberFormat="1" applyFont="1" applyFill="1" applyBorder="1" applyAlignment="1" applyProtection="1" quotePrefix="1">
      <alignment horizontal="left" vertical="center"/>
      <protection/>
    </xf>
    <xf numFmtId="0" fontId="18" fillId="2" borderId="9" xfId="0" applyNumberFormat="1" applyFont="1" applyFill="1" applyBorder="1" applyAlignment="1" applyProtection="1">
      <alignment vertical="center"/>
      <protection/>
    </xf>
    <xf numFmtId="0" fontId="16" fillId="2" borderId="2" xfId="0" applyNumberFormat="1" applyFont="1" applyFill="1" applyBorder="1" applyAlignment="1" applyProtection="1">
      <alignment horizontal="left" vertical="center"/>
      <protection/>
    </xf>
    <xf numFmtId="0" fontId="16" fillId="2" borderId="8" xfId="0" applyNumberFormat="1" applyFont="1" applyFill="1" applyBorder="1" applyAlignment="1" applyProtection="1">
      <alignment vertical="center"/>
      <protection/>
    </xf>
    <xf numFmtId="0" fontId="16" fillId="2" borderId="8" xfId="0" applyNumberFormat="1" applyFont="1" applyFill="1" applyBorder="1" applyAlignment="1" applyProtection="1">
      <alignment vertical="center"/>
      <protection/>
    </xf>
    <xf numFmtId="3" fontId="16" fillId="2" borderId="0" xfId="0" applyNumberFormat="1" applyFont="1" applyFill="1" applyAlignment="1" applyProtection="1">
      <alignment horizontal="right" vertical="center"/>
      <protection/>
    </xf>
    <xf numFmtId="0" fontId="3" fillId="4" borderId="1" xfId="0" applyFill="1" applyBorder="1" applyAlignment="1">
      <alignment/>
    </xf>
    <xf numFmtId="0" fontId="3" fillId="4" borderId="0" xfId="0" applyFill="1" applyAlignment="1">
      <alignment/>
    </xf>
    <xf numFmtId="0" fontId="3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quotePrefix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176" fontId="18" fillId="0" borderId="1" xfId="0" applyNumberFormat="1" applyFont="1" applyFill="1" applyBorder="1" applyAlignment="1">
      <alignment horizontal="right" vertical="center" wrapText="1"/>
    </xf>
    <xf numFmtId="176" fontId="1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43" fontId="1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18" fillId="2" borderId="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78" fontId="14" fillId="0" borderId="1" xfId="19" applyNumberFormat="1" applyFont="1" applyBorder="1" applyAlignment="1">
      <alignment vertic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178" fontId="15" fillId="0" borderId="1" xfId="19" applyNumberFormat="1" applyFont="1" applyBorder="1" applyAlignment="1">
      <alignment vertical="center"/>
    </xf>
    <xf numFmtId="0" fontId="14" fillId="0" borderId="6" xfId="0" applyFont="1" applyFill="1" applyBorder="1" applyAlignment="1">
      <alignment horizontal="left" vertical="center"/>
    </xf>
    <xf numFmtId="178" fontId="15" fillId="0" borderId="1" xfId="19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0" borderId="2" xfId="16" applyFont="1" applyFill="1" applyBorder="1" applyAlignment="1">
      <alignment horizontal="center" vertical="center"/>
      <protection/>
    </xf>
    <xf numFmtId="0" fontId="12" fillId="0" borderId="3" xfId="16" applyFont="1" applyFill="1" applyBorder="1" applyAlignment="1">
      <alignment horizontal="center" vertical="center"/>
      <protection/>
    </xf>
    <xf numFmtId="0" fontId="12" fillId="0" borderId="7" xfId="16" applyFont="1" applyFill="1" applyBorder="1" applyAlignment="1">
      <alignment horizontal="center" vertical="center"/>
      <protection/>
    </xf>
    <xf numFmtId="0" fontId="17" fillId="0" borderId="0" xfId="0" applyNumberFormat="1" applyFont="1" applyFill="1" applyAlignment="1" applyProtection="1" quotePrefix="1">
      <alignment horizontal="center" vertical="center"/>
      <protection/>
    </xf>
    <xf numFmtId="0" fontId="18" fillId="2" borderId="4" xfId="0" applyNumberFormat="1" applyFont="1" applyFill="1" applyBorder="1" applyAlignment="1" applyProtection="1" quotePrefix="1">
      <alignment horizontal="center" vertical="center" wrapText="1"/>
      <protection/>
    </xf>
    <xf numFmtId="0" fontId="17" fillId="2" borderId="0" xfId="0" applyNumberFormat="1" applyFont="1" applyFill="1" applyAlignment="1" applyProtection="1" quotePrefix="1">
      <alignment horizontal="center" vertical="center"/>
      <protection/>
    </xf>
    <xf numFmtId="0" fontId="17" fillId="2" borderId="0" xfId="0" applyNumberFormat="1" applyFont="1" applyFill="1" applyAlignment="1" applyProtection="1">
      <alignment horizontal="center" vertical="center"/>
      <protection/>
    </xf>
    <xf numFmtId="0" fontId="16" fillId="2" borderId="12" xfId="0" applyNumberFormat="1" applyFont="1" applyFill="1" applyBorder="1" applyAlignment="1" applyProtection="1">
      <alignment horizontal="right" vertical="center"/>
      <protection/>
    </xf>
    <xf numFmtId="0" fontId="18" fillId="2" borderId="4" xfId="0" applyNumberFormat="1" applyFont="1" applyFill="1" applyBorder="1" applyAlignment="1" applyProtection="1">
      <alignment horizontal="center" vertical="center"/>
      <protection/>
    </xf>
    <xf numFmtId="0" fontId="18" fillId="2" borderId="1" xfId="0" applyNumberFormat="1" applyFont="1" applyFill="1" applyBorder="1" applyAlignment="1" applyProtection="1">
      <alignment horizontal="center" vertical="center"/>
      <protection/>
    </xf>
    <xf numFmtId="0" fontId="18" fillId="2" borderId="8" xfId="0" applyNumberFormat="1" applyFont="1" applyFill="1" applyBorder="1" applyAlignment="1" applyProtection="1">
      <alignment horizontal="center" vertical="center" wrapText="1"/>
      <protection/>
    </xf>
    <xf numFmtId="0" fontId="18" fillId="2" borderId="1" xfId="0" applyNumberFormat="1" applyFont="1" applyFill="1" applyBorder="1" applyAlignment="1" applyProtection="1">
      <alignment horizontal="center" vertical="center" wrapText="1"/>
      <protection/>
    </xf>
    <xf numFmtId="0" fontId="18" fillId="2" borderId="11" xfId="0" applyNumberFormat="1" applyFont="1" applyFill="1" applyBorder="1" applyAlignment="1" applyProtection="1">
      <alignment horizontal="center" vertical="center" wrapText="1"/>
      <protection/>
    </xf>
    <xf numFmtId="0" fontId="18" fillId="2" borderId="4" xfId="0" applyNumberFormat="1" applyFont="1" applyFill="1" applyBorder="1" applyAlignment="1" applyProtection="1">
      <alignment horizontal="center" vertical="center" wrapText="1"/>
      <protection/>
    </xf>
    <xf numFmtId="0" fontId="18" fillId="2" borderId="1" xfId="0" applyNumberFormat="1" applyFont="1" applyFill="1" applyBorder="1" applyAlignment="1" applyProtection="1">
      <alignment horizontal="center" vertical="center" wrapText="1"/>
      <protection/>
    </xf>
    <xf numFmtId="0" fontId="18" fillId="2" borderId="5" xfId="0" applyNumberFormat="1" applyFont="1" applyFill="1" applyBorder="1" applyAlignment="1" applyProtection="1">
      <alignment horizontal="center" vertical="center" wrapText="1"/>
      <protection/>
    </xf>
    <xf numFmtId="0" fontId="18" fillId="2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 wrapText="1"/>
    </xf>
    <xf numFmtId="0" fontId="19" fillId="0" borderId="0" xfId="0" applyFont="1" applyAlignment="1" quotePrefix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quotePrefix="1">
      <alignment horizontal="center" vertical="center" wrapText="1"/>
    </xf>
    <xf numFmtId="0" fontId="16" fillId="0" borderId="2" xfId="0" applyFont="1" applyBorder="1" applyAlignment="1" quotePrefix="1">
      <alignment horizontal="center" vertical="center" wrapText="1"/>
    </xf>
    <xf numFmtId="0" fontId="16" fillId="0" borderId="3" xfId="0" applyFont="1" applyBorder="1" applyAlignment="1" quotePrefix="1">
      <alignment horizontal="center" vertical="center" wrapText="1"/>
    </xf>
    <xf numFmtId="0" fontId="16" fillId="0" borderId="7" xfId="0" applyFont="1" applyBorder="1" applyAlignment="1" quotePrefix="1">
      <alignment horizontal="center" vertical="center" wrapText="1"/>
    </xf>
    <xf numFmtId="0" fontId="20" fillId="0" borderId="0" xfId="0" applyFont="1" applyAlignment="1">
      <alignment horizontal="center" vertical="center"/>
    </xf>
    <xf numFmtId="43" fontId="20" fillId="0" borderId="0" xfId="0" applyNumberFormat="1" applyFont="1" applyFill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7">
    <cellStyle name="Normal" xfId="0"/>
    <cellStyle name="Percent" xfId="15"/>
    <cellStyle name="常规_Sheet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2" sqref="A2:IV2"/>
    </sheetView>
  </sheetViews>
  <sheetFormatPr defaultColWidth="9.00390625" defaultRowHeight="14.25"/>
  <cols>
    <col min="1" max="1" width="32.50390625" style="1" customWidth="1"/>
    <col min="2" max="2" width="11.25390625" style="1" customWidth="1"/>
    <col min="3" max="3" width="12.625" style="1" customWidth="1"/>
    <col min="4" max="4" width="11.375" style="1" customWidth="1"/>
    <col min="5" max="5" width="12.375" style="1" customWidth="1"/>
    <col min="6" max="6" width="9.25390625" style="1" customWidth="1"/>
    <col min="7" max="16384" width="9.00390625" style="1" customWidth="1"/>
  </cols>
  <sheetData>
    <row r="1" spans="1:6" ht="20.25">
      <c r="A1" s="137" t="s">
        <v>59</v>
      </c>
      <c r="B1" s="137"/>
      <c r="C1" s="137"/>
      <c r="D1" s="137"/>
      <c r="E1" s="137"/>
      <c r="F1" s="137"/>
    </row>
    <row r="2" spans="1:6" ht="20.25">
      <c r="A2" s="2" t="s">
        <v>0</v>
      </c>
      <c r="B2" s="3"/>
      <c r="C2" s="4"/>
      <c r="D2" s="4"/>
      <c r="E2" s="4"/>
      <c r="F2" s="4" t="s">
        <v>169</v>
      </c>
    </row>
    <row r="3" spans="1:6" ht="25.5" customHeight="1">
      <c r="A3" s="138" t="s">
        <v>1</v>
      </c>
      <c r="B3" s="141" t="s">
        <v>2</v>
      </c>
      <c r="C3" s="144" t="s">
        <v>60</v>
      </c>
      <c r="D3" s="145"/>
      <c r="E3" s="145"/>
      <c r="F3" s="146"/>
    </row>
    <row r="4" spans="1:6" ht="15.75" customHeight="1">
      <c r="A4" s="139"/>
      <c r="B4" s="142"/>
      <c r="C4" s="147" t="s">
        <v>3</v>
      </c>
      <c r="D4" s="141" t="s">
        <v>4</v>
      </c>
      <c r="E4" s="141" t="s">
        <v>61</v>
      </c>
      <c r="F4" s="149" t="s">
        <v>5</v>
      </c>
    </row>
    <row r="5" spans="1:6" ht="21" customHeight="1">
      <c r="A5" s="140"/>
      <c r="B5" s="143"/>
      <c r="C5" s="148"/>
      <c r="D5" s="143"/>
      <c r="E5" s="143"/>
      <c r="F5" s="150"/>
    </row>
    <row r="6" spans="1:6" ht="15.75" customHeight="1">
      <c r="A6" s="5" t="s">
        <v>6</v>
      </c>
      <c r="B6" s="6">
        <f>B10+B48+B53</f>
        <v>27805</v>
      </c>
      <c r="C6" s="6">
        <f>C10+C48+C53</f>
        <v>29500</v>
      </c>
      <c r="D6" s="6">
        <f>D10+D48+D53</f>
        <v>30030</v>
      </c>
      <c r="E6" s="6">
        <f>E10+E48+E53</f>
        <v>32817</v>
      </c>
      <c r="F6" s="7">
        <f aca="true" t="shared" si="0" ref="F6:F15">(E6/B6-1)*100</f>
        <v>18.02553497572379</v>
      </c>
    </row>
    <row r="7" spans="1:6" ht="15.75" customHeight="1">
      <c r="A7" s="5" t="s">
        <v>7</v>
      </c>
      <c r="B7" s="8">
        <v>5459</v>
      </c>
      <c r="C7" s="9">
        <v>5350</v>
      </c>
      <c r="D7" s="9">
        <v>5450</v>
      </c>
      <c r="E7" s="8">
        <v>5946</v>
      </c>
      <c r="F7" s="7">
        <f t="shared" si="0"/>
        <v>8.921047810954397</v>
      </c>
    </row>
    <row r="8" spans="1:6" ht="15.75" customHeight="1">
      <c r="A8" s="5" t="s">
        <v>8</v>
      </c>
      <c r="B8" s="8">
        <v>18228</v>
      </c>
      <c r="C8" s="9">
        <v>19500</v>
      </c>
      <c r="D8" s="9">
        <v>19800</v>
      </c>
      <c r="E8" s="8">
        <v>21484</v>
      </c>
      <c r="F8" s="7">
        <f t="shared" si="0"/>
        <v>17.86262892253676</v>
      </c>
    </row>
    <row r="9" spans="1:6" ht="15.75" customHeight="1">
      <c r="A9" s="5" t="s">
        <v>9</v>
      </c>
      <c r="B9" s="8">
        <v>4118</v>
      </c>
      <c r="C9" s="9">
        <v>4650</v>
      </c>
      <c r="D9" s="9">
        <v>4780</v>
      </c>
      <c r="E9" s="8">
        <v>5387</v>
      </c>
      <c r="F9" s="7">
        <f t="shared" si="0"/>
        <v>30.815930063137454</v>
      </c>
    </row>
    <row r="10" spans="1:6" ht="15.75" customHeight="1">
      <c r="A10" s="5" t="s">
        <v>10</v>
      </c>
      <c r="B10" s="8">
        <f>B11+B29</f>
        <v>17133</v>
      </c>
      <c r="C10" s="6">
        <f>C11+C29</f>
        <v>18705</v>
      </c>
      <c r="D10" s="6">
        <f>D11+D29</f>
        <v>19053</v>
      </c>
      <c r="E10" s="8">
        <f>E11+E29</f>
        <v>20373</v>
      </c>
      <c r="F10" s="7">
        <f t="shared" si="0"/>
        <v>18.910873752407632</v>
      </c>
    </row>
    <row r="11" spans="1:6" ht="15.75" customHeight="1">
      <c r="A11" s="5" t="s">
        <v>11</v>
      </c>
      <c r="B11" s="8">
        <f>SUM(B12:B28)</f>
        <v>12568</v>
      </c>
      <c r="C11" s="6">
        <f>SUM(C12:C28)</f>
        <v>13085</v>
      </c>
      <c r="D11" s="6">
        <f>SUM(D12:D28)</f>
        <v>13303</v>
      </c>
      <c r="E11" s="8">
        <f>SUM(E12:E28)</f>
        <v>14503</v>
      </c>
      <c r="F11" s="7">
        <f t="shared" si="0"/>
        <v>15.396244430299166</v>
      </c>
    </row>
    <row r="12" spans="1:6" ht="15.75" customHeight="1">
      <c r="A12" s="5" t="s">
        <v>12</v>
      </c>
      <c r="B12" s="8">
        <v>621</v>
      </c>
      <c r="C12" s="9">
        <v>595</v>
      </c>
      <c r="D12" s="9">
        <v>603</v>
      </c>
      <c r="E12" s="8">
        <v>595</v>
      </c>
      <c r="F12" s="7">
        <f t="shared" si="0"/>
        <v>-4.186795491143314</v>
      </c>
    </row>
    <row r="13" spans="1:6" ht="15.75" customHeight="1">
      <c r="A13" s="5" t="s">
        <v>13</v>
      </c>
      <c r="B13" s="8">
        <v>322</v>
      </c>
      <c r="C13" s="9">
        <v>330</v>
      </c>
      <c r="D13" s="9">
        <v>360</v>
      </c>
      <c r="E13" s="8">
        <v>535</v>
      </c>
      <c r="F13" s="7">
        <f t="shared" si="0"/>
        <v>66.14906832298138</v>
      </c>
    </row>
    <row r="14" spans="1:6" ht="15.75" customHeight="1">
      <c r="A14" s="5" t="s">
        <v>14</v>
      </c>
      <c r="B14" s="8">
        <v>5390</v>
      </c>
      <c r="C14" s="9">
        <v>5520</v>
      </c>
      <c r="D14" s="9">
        <v>5700</v>
      </c>
      <c r="E14" s="8">
        <v>6719</v>
      </c>
      <c r="F14" s="7">
        <f t="shared" si="0"/>
        <v>24.656771799628952</v>
      </c>
    </row>
    <row r="15" spans="1:6" ht="15.75" customHeight="1">
      <c r="A15" s="5" t="s">
        <v>15</v>
      </c>
      <c r="B15" s="8">
        <v>1208</v>
      </c>
      <c r="C15" s="9">
        <v>1260</v>
      </c>
      <c r="D15" s="9">
        <v>1260</v>
      </c>
      <c r="E15" s="8">
        <v>1612</v>
      </c>
      <c r="F15" s="7">
        <f t="shared" si="0"/>
        <v>33.443708609271525</v>
      </c>
    </row>
    <row r="16" spans="1:6" ht="15.75" customHeight="1">
      <c r="A16" s="5" t="s">
        <v>16</v>
      </c>
      <c r="B16" s="8"/>
      <c r="C16" s="9"/>
      <c r="D16" s="9"/>
      <c r="E16" s="8"/>
      <c r="F16" s="7"/>
    </row>
    <row r="17" spans="1:6" ht="15.75" customHeight="1">
      <c r="A17" s="5" t="s">
        <v>17</v>
      </c>
      <c r="B17" s="8">
        <v>338</v>
      </c>
      <c r="C17" s="9">
        <v>350</v>
      </c>
      <c r="D17" s="9">
        <v>350</v>
      </c>
      <c r="E17" s="8">
        <v>312</v>
      </c>
      <c r="F17" s="7">
        <f>(E17/B17-1)*100</f>
        <v>-7.692307692307687</v>
      </c>
    </row>
    <row r="18" spans="1:6" ht="15.75" customHeight="1">
      <c r="A18" s="5" t="s">
        <v>18</v>
      </c>
      <c r="B18" s="8">
        <v>116</v>
      </c>
      <c r="C18" s="9">
        <v>150</v>
      </c>
      <c r="D18" s="9">
        <v>150</v>
      </c>
      <c r="E18" s="8">
        <v>178</v>
      </c>
      <c r="F18" s="7">
        <f>(E18/B18-1)*100</f>
        <v>53.448275862068975</v>
      </c>
    </row>
    <row r="19" spans="1:6" ht="15.75" customHeight="1">
      <c r="A19" s="5" t="s">
        <v>19</v>
      </c>
      <c r="B19" s="8"/>
      <c r="C19" s="9"/>
      <c r="D19" s="9"/>
      <c r="E19" s="8"/>
      <c r="F19" s="7"/>
    </row>
    <row r="20" spans="1:6" ht="15.75" customHeight="1">
      <c r="A20" s="5" t="s">
        <v>20</v>
      </c>
      <c r="B20" s="8">
        <v>470</v>
      </c>
      <c r="C20" s="9">
        <v>500</v>
      </c>
      <c r="D20" s="9">
        <v>500</v>
      </c>
      <c r="E20" s="8">
        <v>643</v>
      </c>
      <c r="F20" s="7">
        <f aca="true" t="shared" si="1" ref="F20:F25">(E20/B20-1)*100</f>
        <v>36.80851063829786</v>
      </c>
    </row>
    <row r="21" spans="1:6" ht="15.75" customHeight="1">
      <c r="A21" s="5" t="s">
        <v>21</v>
      </c>
      <c r="B21" s="8">
        <v>325</v>
      </c>
      <c r="C21" s="9">
        <v>350</v>
      </c>
      <c r="D21" s="9">
        <v>350</v>
      </c>
      <c r="E21" s="8">
        <v>274</v>
      </c>
      <c r="F21" s="7">
        <f t="shared" si="1"/>
        <v>-15.692307692307693</v>
      </c>
    </row>
    <row r="22" spans="1:6" ht="15.75" customHeight="1">
      <c r="A22" s="5" t="s">
        <v>22</v>
      </c>
      <c r="B22" s="8">
        <v>159</v>
      </c>
      <c r="C22" s="9">
        <v>170</v>
      </c>
      <c r="D22" s="9">
        <v>170</v>
      </c>
      <c r="E22" s="8">
        <v>143</v>
      </c>
      <c r="F22" s="7">
        <f t="shared" si="1"/>
        <v>-10.062893081761004</v>
      </c>
    </row>
    <row r="23" spans="1:6" ht="15.75" customHeight="1">
      <c r="A23" s="5" t="s">
        <v>23</v>
      </c>
      <c r="B23" s="8">
        <v>128</v>
      </c>
      <c r="C23" s="9">
        <v>130</v>
      </c>
      <c r="D23" s="9">
        <v>130</v>
      </c>
      <c r="E23" s="8">
        <v>123</v>
      </c>
      <c r="F23" s="7">
        <f t="shared" si="1"/>
        <v>-3.90625</v>
      </c>
    </row>
    <row r="24" spans="1:6" ht="15.75" customHeight="1">
      <c r="A24" s="5" t="s">
        <v>24</v>
      </c>
      <c r="B24" s="8">
        <v>1844</v>
      </c>
      <c r="C24" s="9">
        <v>2000</v>
      </c>
      <c r="D24" s="9">
        <v>2000</v>
      </c>
      <c r="E24" s="8">
        <v>1362</v>
      </c>
      <c r="F24" s="7">
        <f t="shared" si="1"/>
        <v>-26.13882863340564</v>
      </c>
    </row>
    <row r="25" spans="1:6" ht="15.75" customHeight="1">
      <c r="A25" s="5" t="s">
        <v>25</v>
      </c>
      <c r="B25" s="8">
        <v>159</v>
      </c>
      <c r="C25" s="9">
        <v>170</v>
      </c>
      <c r="D25" s="9">
        <v>170</v>
      </c>
      <c r="E25" s="8">
        <v>198</v>
      </c>
      <c r="F25" s="7">
        <f t="shared" si="1"/>
        <v>24.52830188679245</v>
      </c>
    </row>
    <row r="26" spans="1:6" ht="15.75" customHeight="1">
      <c r="A26" s="5" t="s">
        <v>26</v>
      </c>
      <c r="B26" s="8"/>
      <c r="C26" s="9"/>
      <c r="D26" s="9"/>
      <c r="E26" s="8">
        <v>517</v>
      </c>
      <c r="F26" s="7"/>
    </row>
    <row r="27" spans="1:6" ht="15.75" customHeight="1">
      <c r="A27" s="5" t="s">
        <v>27</v>
      </c>
      <c r="B27" s="8">
        <v>1488</v>
      </c>
      <c r="C27" s="9">
        <v>1560</v>
      </c>
      <c r="D27" s="9">
        <v>1560</v>
      </c>
      <c r="E27" s="8">
        <v>1292</v>
      </c>
      <c r="F27" s="7">
        <f>(E27/B27-1)*100</f>
        <v>-13.172043010752688</v>
      </c>
    </row>
    <row r="28" spans="1:6" ht="15.75" customHeight="1">
      <c r="A28" s="5" t="s">
        <v>28</v>
      </c>
      <c r="B28" s="6"/>
      <c r="C28" s="9"/>
      <c r="D28" s="9"/>
      <c r="E28" s="6"/>
      <c r="F28" s="7"/>
    </row>
    <row r="29" spans="1:6" ht="15.75" customHeight="1">
      <c r="A29" s="5" t="s">
        <v>29</v>
      </c>
      <c r="B29" s="8">
        <f>SUM(B30,B43:B47)</f>
        <v>4565</v>
      </c>
      <c r="C29" s="6">
        <f>SUM(C30,C43:C47)</f>
        <v>5620</v>
      </c>
      <c r="D29" s="6">
        <f>SUM(D30,D43:D47)</f>
        <v>5750</v>
      </c>
      <c r="E29" s="8">
        <f>SUM(E30,E43:E47)</f>
        <v>5870</v>
      </c>
      <c r="F29" s="7">
        <f aca="true" t="shared" si="2" ref="F29:F34">(E29/B29-1)*100</f>
        <v>28.587075575027377</v>
      </c>
    </row>
    <row r="30" spans="1:6" ht="15.75" customHeight="1">
      <c r="A30" s="10" t="s">
        <v>30</v>
      </c>
      <c r="B30" s="11">
        <f>SUM(B31:B42)</f>
        <v>544</v>
      </c>
      <c r="C30" s="11">
        <f>SUM(C31:C42)</f>
        <v>1630</v>
      </c>
      <c r="D30" s="11">
        <f>SUM(D31:D42)</f>
        <v>1690</v>
      </c>
      <c r="E30" s="11">
        <f>SUM(E31:E42)</f>
        <v>2327</v>
      </c>
      <c r="F30" s="7">
        <f t="shared" si="2"/>
        <v>327.75735294117646</v>
      </c>
    </row>
    <row r="31" spans="1:6" ht="15.75" customHeight="1">
      <c r="A31" s="10" t="s">
        <v>31</v>
      </c>
      <c r="B31" s="6">
        <v>3</v>
      </c>
      <c r="C31" s="9">
        <v>3</v>
      </c>
      <c r="D31" s="9">
        <v>3</v>
      </c>
      <c r="E31" s="6">
        <v>1</v>
      </c>
      <c r="F31" s="7">
        <f t="shared" si="2"/>
        <v>-66.66666666666667</v>
      </c>
    </row>
    <row r="32" spans="1:6" ht="15.75" customHeight="1">
      <c r="A32" s="10" t="s">
        <v>32</v>
      </c>
      <c r="B32" s="6">
        <v>62</v>
      </c>
      <c r="C32" s="9">
        <v>60</v>
      </c>
      <c r="D32" s="9">
        <v>60</v>
      </c>
      <c r="E32" s="6">
        <v>47</v>
      </c>
      <c r="F32" s="7">
        <f t="shared" si="2"/>
        <v>-24.193548387096776</v>
      </c>
    </row>
    <row r="33" spans="1:6" ht="15.75" customHeight="1">
      <c r="A33" s="10" t="s">
        <v>33</v>
      </c>
      <c r="B33" s="6">
        <v>411</v>
      </c>
      <c r="C33" s="9">
        <v>440</v>
      </c>
      <c r="D33" s="9">
        <v>440</v>
      </c>
      <c r="E33" s="6">
        <v>483</v>
      </c>
      <c r="F33" s="7">
        <f t="shared" si="2"/>
        <v>17.51824817518248</v>
      </c>
    </row>
    <row r="34" spans="1:6" ht="15.75" customHeight="1">
      <c r="A34" s="12" t="s">
        <v>34</v>
      </c>
      <c r="B34" s="6">
        <v>68</v>
      </c>
      <c r="C34" s="9">
        <v>37</v>
      </c>
      <c r="D34" s="9">
        <v>37</v>
      </c>
      <c r="E34" s="6">
        <v>117</v>
      </c>
      <c r="F34" s="7">
        <f t="shared" si="2"/>
        <v>72.05882352941177</v>
      </c>
    </row>
    <row r="35" spans="1:6" ht="15.75" customHeight="1">
      <c r="A35" s="12" t="s">
        <v>35</v>
      </c>
      <c r="B35" s="6"/>
      <c r="C35" s="9">
        <v>280</v>
      </c>
      <c r="D35" s="9">
        <v>280</v>
      </c>
      <c r="E35" s="6">
        <v>322</v>
      </c>
      <c r="F35" s="7"/>
    </row>
    <row r="36" spans="1:6" ht="15.75" customHeight="1">
      <c r="A36" s="12" t="s">
        <v>36</v>
      </c>
      <c r="B36" s="6"/>
      <c r="C36" s="9">
        <v>30</v>
      </c>
      <c r="D36" s="9">
        <v>30</v>
      </c>
      <c r="E36" s="6">
        <v>30</v>
      </c>
      <c r="F36" s="7"/>
    </row>
    <row r="37" spans="1:6" ht="15.75" customHeight="1">
      <c r="A37" s="12" t="s">
        <v>37</v>
      </c>
      <c r="B37" s="6"/>
      <c r="C37" s="9"/>
      <c r="D37" s="9"/>
      <c r="E37" s="6"/>
      <c r="F37" s="7"/>
    </row>
    <row r="38" spans="1:6" ht="15.75" customHeight="1">
      <c r="A38" s="12" t="s">
        <v>38</v>
      </c>
      <c r="B38" s="6"/>
      <c r="C38" s="9">
        <v>120</v>
      </c>
      <c r="D38" s="9">
        <v>150</v>
      </c>
      <c r="E38" s="6">
        <v>445</v>
      </c>
      <c r="F38" s="7"/>
    </row>
    <row r="39" spans="1:6" ht="15.75" customHeight="1">
      <c r="A39" s="12" t="s">
        <v>39</v>
      </c>
      <c r="B39" s="6"/>
      <c r="C39" s="9">
        <v>120</v>
      </c>
      <c r="D39" s="9">
        <v>150</v>
      </c>
      <c r="E39" s="6">
        <v>312</v>
      </c>
      <c r="F39" s="7"/>
    </row>
    <row r="40" spans="1:6" ht="15.75" customHeight="1">
      <c r="A40" s="12" t="s">
        <v>40</v>
      </c>
      <c r="B40" s="6"/>
      <c r="C40" s="9">
        <v>350</v>
      </c>
      <c r="D40" s="9">
        <v>350</v>
      </c>
      <c r="E40" s="6">
        <v>296</v>
      </c>
      <c r="F40" s="7"/>
    </row>
    <row r="41" spans="1:6" ht="15.75" customHeight="1">
      <c r="A41" s="12" t="s">
        <v>41</v>
      </c>
      <c r="B41" s="6"/>
      <c r="C41" s="9"/>
      <c r="D41" s="9"/>
      <c r="E41" s="6"/>
      <c r="F41" s="7"/>
    </row>
    <row r="42" spans="1:6" ht="15.75" customHeight="1">
      <c r="A42" s="12" t="s">
        <v>42</v>
      </c>
      <c r="B42" s="6"/>
      <c r="C42" s="9">
        <v>190</v>
      </c>
      <c r="D42" s="9">
        <v>190</v>
      </c>
      <c r="E42" s="6">
        <v>274</v>
      </c>
      <c r="F42" s="7"/>
    </row>
    <row r="43" spans="1:6" ht="15.75" customHeight="1">
      <c r="A43" s="10" t="s">
        <v>43</v>
      </c>
      <c r="B43" s="6">
        <v>2813</v>
      </c>
      <c r="C43" s="9">
        <v>2500</v>
      </c>
      <c r="D43" s="9">
        <v>2530</v>
      </c>
      <c r="E43" s="6">
        <v>2161</v>
      </c>
      <c r="F43" s="7">
        <f aca="true" t="shared" si="3" ref="F43:F49">(E43/B43-1)*100</f>
        <v>-23.178101670814076</v>
      </c>
    </row>
    <row r="44" spans="1:6" ht="15.75" customHeight="1">
      <c r="A44" s="10" t="s">
        <v>44</v>
      </c>
      <c r="B44" s="6">
        <v>585</v>
      </c>
      <c r="C44" s="9">
        <v>910</v>
      </c>
      <c r="D44" s="9">
        <v>950</v>
      </c>
      <c r="E44" s="6">
        <v>846</v>
      </c>
      <c r="F44" s="7">
        <f t="shared" si="3"/>
        <v>44.61538461538461</v>
      </c>
    </row>
    <row r="45" spans="1:6" ht="15.75" customHeight="1">
      <c r="A45" s="10" t="s">
        <v>45</v>
      </c>
      <c r="B45" s="6">
        <v>55</v>
      </c>
      <c r="C45" s="9">
        <v>50</v>
      </c>
      <c r="D45" s="9">
        <v>50</v>
      </c>
      <c r="E45" s="6">
        <v>9</v>
      </c>
      <c r="F45" s="7">
        <f t="shared" si="3"/>
        <v>-83.63636363636364</v>
      </c>
    </row>
    <row r="46" spans="1:6" ht="15.75" customHeight="1">
      <c r="A46" s="13" t="s">
        <v>46</v>
      </c>
      <c r="B46" s="14">
        <v>525</v>
      </c>
      <c r="C46" s="9">
        <v>500</v>
      </c>
      <c r="D46" s="9">
        <v>500</v>
      </c>
      <c r="E46" s="14">
        <v>517</v>
      </c>
      <c r="F46" s="7">
        <f t="shared" si="3"/>
        <v>-1.5238095238095273</v>
      </c>
    </row>
    <row r="47" spans="1:6" ht="15.75" customHeight="1">
      <c r="A47" s="10" t="s">
        <v>47</v>
      </c>
      <c r="B47" s="14">
        <v>43</v>
      </c>
      <c r="C47" s="9">
        <v>30</v>
      </c>
      <c r="D47" s="9">
        <v>30</v>
      </c>
      <c r="E47" s="14">
        <v>10</v>
      </c>
      <c r="F47" s="7">
        <f t="shared" si="3"/>
        <v>-76.74418604651163</v>
      </c>
    </row>
    <row r="48" spans="1:6" ht="15.75" customHeight="1">
      <c r="A48" s="10" t="s">
        <v>48</v>
      </c>
      <c r="B48" s="14">
        <f>SUM(B49:B52)</f>
        <v>5965</v>
      </c>
      <c r="C48" s="14">
        <f>SUM(C49:C52)</f>
        <v>5985</v>
      </c>
      <c r="D48" s="14">
        <f>SUM(D49:D52)</f>
        <v>6023</v>
      </c>
      <c r="E48" s="14">
        <f>SUM(E49:E52)</f>
        <v>6603</v>
      </c>
      <c r="F48" s="7">
        <f t="shared" si="3"/>
        <v>10.695725062866712</v>
      </c>
    </row>
    <row r="49" spans="1:6" ht="15.75" customHeight="1">
      <c r="A49" s="10" t="s">
        <v>49</v>
      </c>
      <c r="B49" s="14">
        <v>2738</v>
      </c>
      <c r="C49" s="9">
        <v>2625</v>
      </c>
      <c r="D49" s="9">
        <v>2663</v>
      </c>
      <c r="E49" s="14">
        <v>2624</v>
      </c>
      <c r="F49" s="7">
        <f t="shared" si="3"/>
        <v>-4.163623082542001</v>
      </c>
    </row>
    <row r="50" spans="1:6" ht="15.75" customHeight="1">
      <c r="A50" s="10" t="s">
        <v>50</v>
      </c>
      <c r="B50" s="14"/>
      <c r="C50" s="9"/>
      <c r="D50" s="9"/>
      <c r="E50" s="14">
        <v>2</v>
      </c>
      <c r="F50" s="7"/>
    </row>
    <row r="51" spans="1:6" ht="15.75" customHeight="1">
      <c r="A51" s="10" t="s">
        <v>51</v>
      </c>
      <c r="B51" s="14">
        <v>2416</v>
      </c>
      <c r="C51" s="9">
        <v>2520</v>
      </c>
      <c r="D51" s="9">
        <v>2520</v>
      </c>
      <c r="E51" s="14">
        <v>3229</v>
      </c>
      <c r="F51" s="7">
        <f aca="true" t="shared" si="4" ref="F51:F58">(E51/B51-1)*100</f>
        <v>33.650662251655625</v>
      </c>
    </row>
    <row r="52" spans="1:6" ht="15.75" customHeight="1">
      <c r="A52" s="10" t="s">
        <v>52</v>
      </c>
      <c r="B52" s="14">
        <v>811</v>
      </c>
      <c r="C52" s="9">
        <v>840</v>
      </c>
      <c r="D52" s="9">
        <v>840</v>
      </c>
      <c r="E52" s="14">
        <v>748</v>
      </c>
      <c r="F52" s="7">
        <f t="shared" si="4"/>
        <v>-7.768187422934647</v>
      </c>
    </row>
    <row r="53" spans="1:6" ht="15.75" customHeight="1">
      <c r="A53" s="10" t="s">
        <v>53</v>
      </c>
      <c r="B53" s="14">
        <f>SUM(B54:B58)</f>
        <v>4707</v>
      </c>
      <c r="C53" s="15">
        <f>SUM(C54:C58)</f>
        <v>4810</v>
      </c>
      <c r="D53" s="15">
        <f>SUM(D54:D58)</f>
        <v>4954</v>
      </c>
      <c r="E53" s="14">
        <f>SUM(E54:E58)</f>
        <v>5841</v>
      </c>
      <c r="F53" s="7">
        <f t="shared" si="4"/>
        <v>24.09177820267687</v>
      </c>
    </row>
    <row r="54" spans="1:6" ht="15.75" customHeight="1">
      <c r="A54" s="10" t="s">
        <v>54</v>
      </c>
      <c r="B54" s="14">
        <v>292</v>
      </c>
      <c r="C54" s="9">
        <v>280</v>
      </c>
      <c r="D54" s="9">
        <v>284</v>
      </c>
      <c r="E54" s="14">
        <v>280</v>
      </c>
      <c r="F54" s="7">
        <f t="shared" si="4"/>
        <v>-4.109589041095896</v>
      </c>
    </row>
    <row r="55" spans="1:6" ht="15.75" customHeight="1">
      <c r="A55" s="10" t="s">
        <v>55</v>
      </c>
      <c r="B55" s="14">
        <v>215</v>
      </c>
      <c r="C55" s="9">
        <v>220</v>
      </c>
      <c r="D55" s="9">
        <v>240</v>
      </c>
      <c r="E55" s="14">
        <v>357</v>
      </c>
      <c r="F55" s="7">
        <f t="shared" si="4"/>
        <v>66.04651162790698</v>
      </c>
    </row>
    <row r="56" spans="1:6" ht="15.75" customHeight="1">
      <c r="A56" s="10" t="s">
        <v>56</v>
      </c>
      <c r="B56" s="14">
        <v>3594</v>
      </c>
      <c r="C56" s="9">
        <v>3680</v>
      </c>
      <c r="D56" s="9">
        <v>3800</v>
      </c>
      <c r="E56" s="14">
        <v>4480</v>
      </c>
      <c r="F56" s="7">
        <f t="shared" si="4"/>
        <v>24.652198107957712</v>
      </c>
    </row>
    <row r="57" spans="1:6" ht="15.75" customHeight="1">
      <c r="A57" s="10" t="s">
        <v>57</v>
      </c>
      <c r="B57" s="14">
        <v>403</v>
      </c>
      <c r="C57" s="9">
        <v>420</v>
      </c>
      <c r="D57" s="9">
        <v>420</v>
      </c>
      <c r="E57" s="14">
        <v>537</v>
      </c>
      <c r="F57" s="7">
        <f t="shared" si="4"/>
        <v>33.250620347394545</v>
      </c>
    </row>
    <row r="58" spans="1:6" ht="15.75" customHeight="1">
      <c r="A58" s="10" t="s">
        <v>58</v>
      </c>
      <c r="B58" s="14">
        <v>203</v>
      </c>
      <c r="C58" s="9">
        <v>210</v>
      </c>
      <c r="D58" s="9">
        <v>210</v>
      </c>
      <c r="E58" s="14">
        <v>187</v>
      </c>
      <c r="F58" s="7">
        <f t="shared" si="4"/>
        <v>-7.881773399014779</v>
      </c>
    </row>
  </sheetData>
  <mergeCells count="8">
    <mergeCell ref="A1:F1"/>
    <mergeCell ref="A3:A5"/>
    <mergeCell ref="B3:B5"/>
    <mergeCell ref="C3:F3"/>
    <mergeCell ref="C4:C5"/>
    <mergeCell ref="D4:D5"/>
    <mergeCell ref="E4:E5"/>
    <mergeCell ref="F4:F5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2" sqref="A2"/>
    </sheetView>
  </sheetViews>
  <sheetFormatPr defaultColWidth="9.00390625" defaultRowHeight="14.25"/>
  <cols>
    <col min="1" max="1" width="43.75390625" style="16" customWidth="1"/>
    <col min="2" max="2" width="10.375" style="16" customWidth="1"/>
    <col min="3" max="3" width="11.375" style="16" customWidth="1"/>
    <col min="4" max="4" width="40.50390625" style="16" customWidth="1"/>
    <col min="5" max="5" width="10.75390625" style="16" customWidth="1"/>
    <col min="6" max="6" width="12.00390625" style="16" customWidth="1"/>
    <col min="7" max="16384" width="9.00390625" style="16" customWidth="1"/>
  </cols>
  <sheetData>
    <row r="1" spans="1:6" ht="24.75" customHeight="1">
      <c r="A1" s="154" t="s">
        <v>193</v>
      </c>
      <c r="B1" s="154"/>
      <c r="C1" s="154"/>
      <c r="D1" s="154"/>
      <c r="E1" s="154"/>
      <c r="F1" s="154"/>
    </row>
    <row r="2" spans="1:6" ht="20.25" customHeight="1">
      <c r="A2" s="2" t="s">
        <v>0</v>
      </c>
      <c r="B2" s="17"/>
      <c r="C2" s="17"/>
      <c r="D2" s="17"/>
      <c r="E2" s="17"/>
      <c r="F2" s="43" t="s">
        <v>169</v>
      </c>
    </row>
    <row r="3" spans="1:6" ht="18" customHeight="1">
      <c r="A3" s="18" t="s">
        <v>62</v>
      </c>
      <c r="B3" s="19"/>
      <c r="C3" s="19"/>
      <c r="D3" s="151" t="s">
        <v>63</v>
      </c>
      <c r="E3" s="152"/>
      <c r="F3" s="153"/>
    </row>
    <row r="4" spans="1:6" ht="28.5" customHeight="1">
      <c r="A4" s="20" t="s">
        <v>64</v>
      </c>
      <c r="B4" s="44" t="s">
        <v>170</v>
      </c>
      <c r="C4" s="45" t="s">
        <v>171</v>
      </c>
      <c r="D4" s="21" t="s">
        <v>64</v>
      </c>
      <c r="E4" s="44" t="s">
        <v>170</v>
      </c>
      <c r="F4" s="45" t="s">
        <v>171</v>
      </c>
    </row>
    <row r="5" spans="1:6" ht="18" customHeight="1">
      <c r="A5" s="22" t="s">
        <v>65</v>
      </c>
      <c r="B5" s="23">
        <v>20373</v>
      </c>
      <c r="C5" s="23">
        <v>20373</v>
      </c>
      <c r="D5" s="22" t="s">
        <v>66</v>
      </c>
      <c r="E5" s="23">
        <v>201203</v>
      </c>
      <c r="F5" s="24">
        <v>201203</v>
      </c>
    </row>
    <row r="6" spans="1:6" ht="18" customHeight="1">
      <c r="A6" s="25" t="s">
        <v>67</v>
      </c>
      <c r="B6" s="23">
        <f>SUM(B7+B55+B56+B62+B65+B66+B67)</f>
        <v>194911</v>
      </c>
      <c r="C6" s="23">
        <f>SUM(C7+C55+C56+C62+C65+C66+C67)</f>
        <v>194915</v>
      </c>
      <c r="D6" s="25" t="s">
        <v>68</v>
      </c>
      <c r="E6" s="26">
        <f>SUM(E7+E13+E38+E61+E65)</f>
        <v>14081</v>
      </c>
      <c r="F6" s="26">
        <f>SUM(F7+F13+F38+F61+F65)</f>
        <v>14085</v>
      </c>
    </row>
    <row r="7" spans="1:6" ht="18" customHeight="1">
      <c r="A7" s="27" t="s">
        <v>69</v>
      </c>
      <c r="B7" s="23">
        <f>SUM(B8+B13+B32)</f>
        <v>172290</v>
      </c>
      <c r="C7" s="23">
        <f>SUM(C8+C13+C32)</f>
        <v>172293</v>
      </c>
      <c r="D7" s="27" t="s">
        <v>70</v>
      </c>
      <c r="E7" s="23">
        <f>SUM(E8:E11)</f>
        <v>361</v>
      </c>
      <c r="F7" s="23">
        <f>SUM(F8:F11)</f>
        <v>340</v>
      </c>
    </row>
    <row r="8" spans="1:6" ht="18" customHeight="1">
      <c r="A8" s="27" t="s">
        <v>71</v>
      </c>
      <c r="B8" s="23">
        <f>SUM(B9:B12)</f>
        <v>1873</v>
      </c>
      <c r="C8" s="23">
        <f>SUM(C9:C12)</f>
        <v>1865</v>
      </c>
      <c r="D8" s="28" t="s">
        <v>72</v>
      </c>
      <c r="E8" s="29"/>
      <c r="F8" s="24"/>
    </row>
    <row r="9" spans="1:6" ht="18" customHeight="1">
      <c r="A9" s="30" t="s">
        <v>73</v>
      </c>
      <c r="B9" s="31">
        <v>665</v>
      </c>
      <c r="C9" s="31">
        <v>657</v>
      </c>
      <c r="D9" s="28" t="s">
        <v>74</v>
      </c>
      <c r="E9" s="31">
        <v>3</v>
      </c>
      <c r="F9" s="24"/>
    </row>
    <row r="10" spans="1:6" ht="18" customHeight="1">
      <c r="A10" s="30" t="s">
        <v>75</v>
      </c>
      <c r="B10" s="31">
        <v>404</v>
      </c>
      <c r="C10" s="31">
        <v>404</v>
      </c>
      <c r="D10" s="28" t="s">
        <v>76</v>
      </c>
      <c r="E10" s="31"/>
      <c r="F10" s="24"/>
    </row>
    <row r="11" spans="1:6" ht="18" customHeight="1">
      <c r="A11" s="30" t="s">
        <v>77</v>
      </c>
      <c r="B11" s="31">
        <v>197</v>
      </c>
      <c r="C11" s="31">
        <v>197</v>
      </c>
      <c r="D11" s="28" t="s">
        <v>78</v>
      </c>
      <c r="E11" s="31">
        <v>358</v>
      </c>
      <c r="F11" s="24">
        <v>340</v>
      </c>
    </row>
    <row r="12" spans="1:6" ht="18" customHeight="1">
      <c r="A12" s="30" t="s">
        <v>79</v>
      </c>
      <c r="B12" s="31">
        <v>607</v>
      </c>
      <c r="C12" s="31">
        <v>607</v>
      </c>
      <c r="D12" s="28"/>
      <c r="E12" s="31"/>
      <c r="F12" s="24"/>
    </row>
    <row r="13" spans="1:6" ht="18" customHeight="1">
      <c r="A13" s="32" t="s">
        <v>80</v>
      </c>
      <c r="B13" s="23">
        <f>SUM(B14:B31)</f>
        <v>108250</v>
      </c>
      <c r="C13" s="23">
        <f>SUM(C14:C31)</f>
        <v>111683</v>
      </c>
      <c r="D13" s="27" t="s">
        <v>81</v>
      </c>
      <c r="E13" s="23">
        <f>SUM(E14:E31)</f>
        <v>0</v>
      </c>
      <c r="F13" s="23">
        <f>SUM(F14:F31)</f>
        <v>0</v>
      </c>
    </row>
    <row r="14" spans="1:6" ht="18" customHeight="1">
      <c r="A14" s="30" t="s">
        <v>82</v>
      </c>
      <c r="B14" s="33">
        <v>800</v>
      </c>
      <c r="C14" s="33">
        <v>1675</v>
      </c>
      <c r="D14" s="28" t="s">
        <v>83</v>
      </c>
      <c r="E14" s="31"/>
      <c r="F14" s="24"/>
    </row>
    <row r="15" spans="1:6" ht="18" customHeight="1">
      <c r="A15" s="34" t="s">
        <v>84</v>
      </c>
      <c r="B15" s="33">
        <v>34157</v>
      </c>
      <c r="C15" s="33">
        <v>34157</v>
      </c>
      <c r="D15" s="28" t="s">
        <v>85</v>
      </c>
      <c r="E15" s="31"/>
      <c r="F15" s="24"/>
    </row>
    <row r="16" spans="1:6" ht="18" customHeight="1">
      <c r="A16" s="34" t="s">
        <v>86</v>
      </c>
      <c r="B16" s="33">
        <v>10882</v>
      </c>
      <c r="C16" s="33">
        <v>11297</v>
      </c>
      <c r="D16" s="28" t="s">
        <v>87</v>
      </c>
      <c r="E16" s="31"/>
      <c r="F16" s="24"/>
    </row>
    <row r="17" spans="1:6" ht="18" customHeight="1">
      <c r="A17" s="35" t="s">
        <v>88</v>
      </c>
      <c r="B17" s="29">
        <v>3993</v>
      </c>
      <c r="C17" s="29">
        <v>3993</v>
      </c>
      <c r="D17" s="28" t="s">
        <v>89</v>
      </c>
      <c r="E17" s="31"/>
      <c r="F17" s="24"/>
    </row>
    <row r="18" spans="1:6" ht="18" customHeight="1">
      <c r="A18" s="35" t="s">
        <v>90</v>
      </c>
      <c r="B18" s="29">
        <f>645+3975</f>
        <v>4620</v>
      </c>
      <c r="C18" s="29">
        <v>4949</v>
      </c>
      <c r="D18" s="28" t="s">
        <v>91</v>
      </c>
      <c r="E18" s="31"/>
      <c r="F18" s="24"/>
    </row>
    <row r="19" spans="1:6" ht="18" customHeight="1">
      <c r="A19" s="35" t="s">
        <v>92</v>
      </c>
      <c r="B19" s="29"/>
      <c r="C19" s="29"/>
      <c r="D19" s="28" t="s">
        <v>93</v>
      </c>
      <c r="E19" s="31"/>
      <c r="F19" s="24"/>
    </row>
    <row r="20" spans="1:6" ht="18" customHeight="1">
      <c r="A20" s="35" t="s">
        <v>94</v>
      </c>
      <c r="B20" s="29"/>
      <c r="C20" s="29"/>
      <c r="D20" s="28" t="s">
        <v>95</v>
      </c>
      <c r="E20" s="31"/>
      <c r="F20" s="24"/>
    </row>
    <row r="21" spans="1:6" ht="18" customHeight="1">
      <c r="A21" s="35" t="s">
        <v>96</v>
      </c>
      <c r="B21" s="29"/>
      <c r="C21" s="29"/>
      <c r="D21" s="28" t="s">
        <v>97</v>
      </c>
      <c r="E21" s="31"/>
      <c r="F21" s="24"/>
    </row>
    <row r="22" spans="1:6" ht="18" customHeight="1">
      <c r="A22" s="35" t="s">
        <v>98</v>
      </c>
      <c r="B22" s="29">
        <f>260-4</f>
        <v>256</v>
      </c>
      <c r="C22" s="29">
        <v>267</v>
      </c>
      <c r="D22" s="34" t="s">
        <v>99</v>
      </c>
      <c r="E22" s="31"/>
      <c r="F22" s="24"/>
    </row>
    <row r="23" spans="1:6" ht="18" customHeight="1">
      <c r="A23" s="35" t="s">
        <v>100</v>
      </c>
      <c r="B23" s="33">
        <v>1634</v>
      </c>
      <c r="C23" s="33">
        <v>1634</v>
      </c>
      <c r="D23" s="28" t="s">
        <v>101</v>
      </c>
      <c r="E23" s="31"/>
      <c r="F23" s="24"/>
    </row>
    <row r="24" spans="1:6" ht="18" customHeight="1">
      <c r="A24" s="35" t="s">
        <v>102</v>
      </c>
      <c r="B24" s="33">
        <v>8323</v>
      </c>
      <c r="C24" s="33">
        <v>9241</v>
      </c>
      <c r="D24" s="28" t="s">
        <v>103</v>
      </c>
      <c r="E24" s="31"/>
      <c r="F24" s="24"/>
    </row>
    <row r="25" spans="1:6" ht="18" customHeight="1">
      <c r="A25" s="35" t="s">
        <v>104</v>
      </c>
      <c r="B25" s="33">
        <v>10987</v>
      </c>
      <c r="C25" s="33">
        <v>10987</v>
      </c>
      <c r="D25" s="28" t="s">
        <v>105</v>
      </c>
      <c r="E25" s="31"/>
      <c r="F25" s="24"/>
    </row>
    <row r="26" spans="1:6" ht="18" customHeight="1">
      <c r="A26" s="34" t="s">
        <v>106</v>
      </c>
      <c r="B26" s="33">
        <v>12146</v>
      </c>
      <c r="C26" s="33">
        <v>12067</v>
      </c>
      <c r="D26" s="28" t="s">
        <v>107</v>
      </c>
      <c r="E26" s="31"/>
      <c r="F26" s="24"/>
    </row>
    <row r="27" spans="1:6" ht="18" customHeight="1">
      <c r="A27" s="35" t="s">
        <v>108</v>
      </c>
      <c r="B27" s="33">
        <v>3180</v>
      </c>
      <c r="C27" s="33">
        <v>3180</v>
      </c>
      <c r="D27" s="28" t="s">
        <v>109</v>
      </c>
      <c r="E27" s="31"/>
      <c r="F27" s="24"/>
    </row>
    <row r="28" spans="1:6" ht="18" customHeight="1">
      <c r="A28" s="35" t="s">
        <v>110</v>
      </c>
      <c r="B28" s="33">
        <v>185</v>
      </c>
      <c r="C28" s="33">
        <v>185</v>
      </c>
      <c r="D28" s="28" t="s">
        <v>111</v>
      </c>
      <c r="E28" s="31"/>
      <c r="F28" s="24"/>
    </row>
    <row r="29" spans="1:6" ht="18" customHeight="1">
      <c r="A29" s="35" t="s">
        <v>112</v>
      </c>
      <c r="B29" s="33">
        <v>4607</v>
      </c>
      <c r="C29" s="33">
        <v>4607</v>
      </c>
      <c r="D29" s="35" t="s">
        <v>113</v>
      </c>
      <c r="E29" s="31"/>
      <c r="F29" s="24"/>
    </row>
    <row r="30" spans="1:6" ht="18" customHeight="1">
      <c r="A30" s="35" t="s">
        <v>114</v>
      </c>
      <c r="B30" s="31">
        <v>10050</v>
      </c>
      <c r="C30" s="31">
        <v>12104</v>
      </c>
      <c r="D30" s="35" t="s">
        <v>115</v>
      </c>
      <c r="E30" s="31"/>
      <c r="F30" s="24"/>
    </row>
    <row r="31" spans="1:6" ht="18" customHeight="1">
      <c r="A31" s="35" t="s">
        <v>116</v>
      </c>
      <c r="B31" s="31">
        <v>2430</v>
      </c>
      <c r="C31" s="31">
        <v>1340</v>
      </c>
      <c r="D31" s="35" t="s">
        <v>117</v>
      </c>
      <c r="E31" s="31"/>
      <c r="F31" s="24"/>
    </row>
    <row r="32" spans="1:6" ht="18" customHeight="1">
      <c r="A32" s="36" t="s">
        <v>118</v>
      </c>
      <c r="B32" s="23">
        <f>SUM(B33:B52)</f>
        <v>62167</v>
      </c>
      <c r="C32" s="23">
        <f>SUM(C33:C52)</f>
        <v>58745</v>
      </c>
      <c r="D32" s="34" t="s">
        <v>119</v>
      </c>
      <c r="E32" s="29"/>
      <c r="F32" s="24"/>
    </row>
    <row r="33" spans="1:6" ht="18" customHeight="1">
      <c r="A33" s="35" t="s">
        <v>120</v>
      </c>
      <c r="B33" s="29">
        <v>471</v>
      </c>
      <c r="C33" s="29">
        <v>471</v>
      </c>
      <c r="D33" s="35" t="s">
        <v>121</v>
      </c>
      <c r="E33" s="31"/>
      <c r="F33" s="24"/>
    </row>
    <row r="34" spans="1:6" ht="18" customHeight="1">
      <c r="A34" s="35" t="s">
        <v>122</v>
      </c>
      <c r="B34" s="29"/>
      <c r="C34" s="29"/>
      <c r="D34" s="35" t="s">
        <v>123</v>
      </c>
      <c r="E34" s="31"/>
      <c r="F34" s="24"/>
    </row>
    <row r="35" spans="1:6" ht="18" customHeight="1">
      <c r="A35" s="35" t="s">
        <v>124</v>
      </c>
      <c r="B35" s="29"/>
      <c r="C35" s="29"/>
      <c r="D35" s="35" t="s">
        <v>125</v>
      </c>
      <c r="E35" s="31"/>
      <c r="F35" s="24"/>
    </row>
    <row r="36" spans="1:6" ht="18" customHeight="1">
      <c r="A36" s="35" t="s">
        <v>126</v>
      </c>
      <c r="B36" s="29">
        <v>51</v>
      </c>
      <c r="C36" s="29">
        <v>51</v>
      </c>
      <c r="D36" s="35" t="s">
        <v>127</v>
      </c>
      <c r="E36" s="31"/>
      <c r="F36" s="24"/>
    </row>
    <row r="37" spans="1:6" ht="18" customHeight="1">
      <c r="A37" s="35" t="s">
        <v>128</v>
      </c>
      <c r="B37" s="29">
        <v>10616</v>
      </c>
      <c r="C37" s="29">
        <v>7724</v>
      </c>
      <c r="D37" s="28" t="s">
        <v>129</v>
      </c>
      <c r="E37" s="31"/>
      <c r="F37" s="24"/>
    </row>
    <row r="38" spans="1:6" ht="18" customHeight="1">
      <c r="A38" s="35" t="s">
        <v>130</v>
      </c>
      <c r="B38" s="29"/>
      <c r="C38" s="29"/>
      <c r="D38" s="27" t="s">
        <v>131</v>
      </c>
      <c r="E38" s="31"/>
      <c r="F38" s="24"/>
    </row>
    <row r="39" spans="1:6" ht="18" customHeight="1">
      <c r="A39" s="35" t="s">
        <v>132</v>
      </c>
      <c r="B39" s="29">
        <v>1860</v>
      </c>
      <c r="C39" s="29">
        <v>1750</v>
      </c>
      <c r="D39" s="28" t="s">
        <v>120</v>
      </c>
      <c r="E39" s="31"/>
      <c r="F39" s="24"/>
    </row>
    <row r="40" spans="1:6" ht="18" customHeight="1">
      <c r="A40" s="35" t="s">
        <v>133</v>
      </c>
      <c r="B40" s="29">
        <f>1765+20+6+221</f>
        <v>2012</v>
      </c>
      <c r="C40" s="29">
        <v>1997</v>
      </c>
      <c r="D40" s="28" t="s">
        <v>122</v>
      </c>
      <c r="E40" s="31"/>
      <c r="F40" s="24"/>
    </row>
    <row r="41" spans="1:6" ht="18" customHeight="1">
      <c r="A41" s="35" t="s">
        <v>134</v>
      </c>
      <c r="B41" s="29">
        <v>4338</v>
      </c>
      <c r="C41" s="29">
        <v>4326</v>
      </c>
      <c r="D41" s="28" t="s">
        <v>124</v>
      </c>
      <c r="E41" s="31"/>
      <c r="F41" s="24"/>
    </row>
    <row r="42" spans="1:6" ht="18" customHeight="1">
      <c r="A42" s="35" t="s">
        <v>135</v>
      </c>
      <c r="B42" s="29">
        <v>2622</v>
      </c>
      <c r="C42" s="29">
        <v>2622</v>
      </c>
      <c r="D42" s="28" t="s">
        <v>126</v>
      </c>
      <c r="E42" s="31"/>
      <c r="F42" s="24"/>
    </row>
    <row r="43" spans="1:6" ht="18" customHeight="1">
      <c r="A43" s="35" t="s">
        <v>136</v>
      </c>
      <c r="B43" s="29">
        <v>407</v>
      </c>
      <c r="C43" s="29">
        <v>407</v>
      </c>
      <c r="D43" s="28" t="s">
        <v>128</v>
      </c>
      <c r="E43" s="31"/>
      <c r="F43" s="24"/>
    </row>
    <row r="44" spans="1:6" ht="18" customHeight="1">
      <c r="A44" s="35" t="s">
        <v>137</v>
      </c>
      <c r="B44" s="29">
        <f>14585-999-20+360</f>
        <v>13926</v>
      </c>
      <c r="C44" s="29">
        <v>13533</v>
      </c>
      <c r="D44" s="28" t="s">
        <v>130</v>
      </c>
      <c r="E44" s="31"/>
      <c r="F44" s="24"/>
    </row>
    <row r="45" spans="1:6" ht="18" customHeight="1">
      <c r="A45" s="35" t="s">
        <v>138</v>
      </c>
      <c r="B45" s="29">
        <f>14467+4+1</f>
        <v>14472</v>
      </c>
      <c r="C45" s="29">
        <v>14472</v>
      </c>
      <c r="D45" s="28" t="s">
        <v>132</v>
      </c>
      <c r="E45" s="31"/>
      <c r="F45" s="24"/>
    </row>
    <row r="46" spans="1:6" ht="18" customHeight="1">
      <c r="A46" s="35" t="s">
        <v>139</v>
      </c>
      <c r="B46" s="31">
        <v>46</v>
      </c>
      <c r="C46" s="31">
        <v>46</v>
      </c>
      <c r="D46" s="28" t="s">
        <v>133</v>
      </c>
      <c r="E46" s="31"/>
      <c r="F46" s="24"/>
    </row>
    <row r="47" spans="1:6" ht="18" customHeight="1">
      <c r="A47" s="35" t="s">
        <v>140</v>
      </c>
      <c r="B47" s="31">
        <v>1305</v>
      </c>
      <c r="C47" s="31">
        <v>1305</v>
      </c>
      <c r="D47" s="28" t="s">
        <v>134</v>
      </c>
      <c r="E47" s="31"/>
      <c r="F47" s="24"/>
    </row>
    <row r="48" spans="1:6" ht="18" customHeight="1">
      <c r="A48" s="35" t="s">
        <v>141</v>
      </c>
      <c r="B48" s="31">
        <v>10</v>
      </c>
      <c r="C48" s="31">
        <v>10</v>
      </c>
      <c r="D48" s="28" t="s">
        <v>135</v>
      </c>
      <c r="E48" s="31"/>
      <c r="F48" s="24"/>
    </row>
    <row r="49" spans="1:6" ht="18" customHeight="1">
      <c r="A49" s="35" t="s">
        <v>142</v>
      </c>
      <c r="B49" s="31">
        <v>185</v>
      </c>
      <c r="C49" s="31">
        <v>185</v>
      </c>
      <c r="D49" s="28" t="s">
        <v>136</v>
      </c>
      <c r="E49" s="31"/>
      <c r="F49" s="24"/>
    </row>
    <row r="50" spans="1:6" ht="18" customHeight="1">
      <c r="A50" s="35" t="s">
        <v>143</v>
      </c>
      <c r="B50" s="31">
        <v>9670</v>
      </c>
      <c r="C50" s="31">
        <v>9670</v>
      </c>
      <c r="D50" s="28" t="s">
        <v>137</v>
      </c>
      <c r="E50" s="31"/>
      <c r="F50" s="24"/>
    </row>
    <row r="51" spans="1:6" ht="18" customHeight="1">
      <c r="A51" s="35" t="s">
        <v>144</v>
      </c>
      <c r="B51" s="31">
        <v>176</v>
      </c>
      <c r="C51" s="31">
        <v>176</v>
      </c>
      <c r="D51" s="35" t="s">
        <v>138</v>
      </c>
      <c r="E51" s="31"/>
      <c r="F51" s="24"/>
    </row>
    <row r="52" spans="1:6" ht="18" customHeight="1">
      <c r="A52" s="37" t="s">
        <v>145</v>
      </c>
      <c r="B52" s="31"/>
      <c r="C52" s="31"/>
      <c r="D52" s="35" t="s">
        <v>139</v>
      </c>
      <c r="E52" s="31"/>
      <c r="F52" s="24"/>
    </row>
    <row r="53" spans="1:6" ht="18" customHeight="1">
      <c r="A53" s="37"/>
      <c r="B53" s="31"/>
      <c r="C53" s="31"/>
      <c r="D53" s="35" t="s">
        <v>140</v>
      </c>
      <c r="E53" s="31"/>
      <c r="F53" s="24"/>
    </row>
    <row r="54" spans="1:6" ht="18" customHeight="1">
      <c r="A54" s="37"/>
      <c r="B54" s="31"/>
      <c r="C54" s="31"/>
      <c r="D54" s="35" t="s">
        <v>141</v>
      </c>
      <c r="E54" s="31"/>
      <c r="F54" s="24"/>
    </row>
    <row r="55" spans="1:6" ht="18" customHeight="1">
      <c r="A55" s="30" t="s">
        <v>146</v>
      </c>
      <c r="B55" s="31">
        <v>14100</v>
      </c>
      <c r="C55" s="31">
        <v>14100</v>
      </c>
      <c r="D55" s="35" t="s">
        <v>147</v>
      </c>
      <c r="E55" s="31"/>
      <c r="F55" s="24"/>
    </row>
    <row r="56" spans="1:6" ht="18" customHeight="1">
      <c r="A56" s="35" t="s">
        <v>148</v>
      </c>
      <c r="B56" s="31"/>
      <c r="C56" s="31"/>
      <c r="D56" s="35" t="s">
        <v>143</v>
      </c>
      <c r="E56" s="31"/>
      <c r="F56" s="24"/>
    </row>
    <row r="57" spans="1:6" ht="18" customHeight="1">
      <c r="A57" s="35" t="s">
        <v>149</v>
      </c>
      <c r="B57" s="31"/>
      <c r="C57" s="31"/>
      <c r="D57" s="35" t="s">
        <v>144</v>
      </c>
      <c r="E57" s="31"/>
      <c r="F57" s="24"/>
    </row>
    <row r="58" spans="1:6" ht="18" customHeight="1">
      <c r="A58" s="31" t="s">
        <v>150</v>
      </c>
      <c r="B58" s="31"/>
      <c r="C58" s="31"/>
      <c r="D58" s="28" t="s">
        <v>151</v>
      </c>
      <c r="E58" s="31"/>
      <c r="F58" s="24"/>
    </row>
    <row r="59" spans="1:6" ht="18" customHeight="1">
      <c r="A59" s="31" t="s">
        <v>152</v>
      </c>
      <c r="B59" s="31"/>
      <c r="C59" s="31"/>
      <c r="D59" s="28"/>
      <c r="E59" s="31"/>
      <c r="F59" s="24"/>
    </row>
    <row r="60" spans="1:6" ht="18" customHeight="1">
      <c r="A60" s="31" t="s">
        <v>153</v>
      </c>
      <c r="B60" s="31"/>
      <c r="C60" s="31"/>
      <c r="D60" s="28" t="s">
        <v>154</v>
      </c>
      <c r="E60" s="31"/>
      <c r="F60" s="24"/>
    </row>
    <row r="61" spans="1:6" ht="18" customHeight="1">
      <c r="A61" s="31"/>
      <c r="B61" s="31"/>
      <c r="C61" s="31"/>
      <c r="D61" s="28" t="s">
        <v>155</v>
      </c>
      <c r="E61" s="38">
        <v>4020</v>
      </c>
      <c r="F61" s="38">
        <v>4045</v>
      </c>
    </row>
    <row r="62" spans="1:6" ht="18" customHeight="1">
      <c r="A62" s="30" t="s">
        <v>156</v>
      </c>
      <c r="B62" s="31">
        <f>SUM(B63:B64)</f>
        <v>4946</v>
      </c>
      <c r="C62" s="31">
        <f>SUM(C63:C64)</f>
        <v>4946</v>
      </c>
      <c r="D62" s="28" t="s">
        <v>157</v>
      </c>
      <c r="E62" s="31">
        <v>3896</v>
      </c>
      <c r="F62" s="24">
        <v>4045</v>
      </c>
    </row>
    <row r="63" spans="1:6" ht="18" customHeight="1">
      <c r="A63" s="30" t="s">
        <v>158</v>
      </c>
      <c r="B63" s="31">
        <v>4897</v>
      </c>
      <c r="C63" s="31">
        <v>4897</v>
      </c>
      <c r="D63" s="28" t="s">
        <v>159</v>
      </c>
      <c r="E63" s="31">
        <v>124</v>
      </c>
      <c r="F63" s="24"/>
    </row>
    <row r="64" spans="1:6" ht="18" customHeight="1">
      <c r="A64" s="30" t="s">
        <v>159</v>
      </c>
      <c r="B64" s="31">
        <v>49</v>
      </c>
      <c r="C64" s="31">
        <v>49</v>
      </c>
      <c r="D64" s="28"/>
      <c r="E64" s="31"/>
      <c r="F64" s="24"/>
    </row>
    <row r="65" spans="1:6" ht="18" customHeight="1">
      <c r="A65" s="39" t="s">
        <v>160</v>
      </c>
      <c r="B65" s="29">
        <f>2276</f>
        <v>2276</v>
      </c>
      <c r="C65" s="29">
        <v>2277</v>
      </c>
      <c r="D65" s="40" t="s">
        <v>161</v>
      </c>
      <c r="E65" s="31">
        <v>9700</v>
      </c>
      <c r="F65" s="24">
        <v>9700</v>
      </c>
    </row>
    <row r="66" spans="1:6" ht="18" customHeight="1">
      <c r="A66" s="39" t="s">
        <v>162</v>
      </c>
      <c r="B66" s="31">
        <v>1299</v>
      </c>
      <c r="C66" s="31">
        <v>1299</v>
      </c>
      <c r="D66" s="40" t="s">
        <v>163</v>
      </c>
      <c r="E66" s="31"/>
      <c r="F66" s="24"/>
    </row>
    <row r="67" spans="1:6" ht="18" customHeight="1">
      <c r="A67" s="40" t="s">
        <v>164</v>
      </c>
      <c r="B67" s="31"/>
      <c r="C67" s="31"/>
      <c r="D67" s="40" t="s">
        <v>165</v>
      </c>
      <c r="E67" s="31"/>
      <c r="F67" s="24"/>
    </row>
    <row r="68" spans="1:6" ht="18" customHeight="1">
      <c r="A68" s="30"/>
      <c r="B68" s="31"/>
      <c r="C68" s="31"/>
      <c r="D68" s="30"/>
      <c r="E68" s="31"/>
      <c r="F68" s="24"/>
    </row>
    <row r="69" spans="1:6" ht="18" customHeight="1">
      <c r="A69" s="41" t="s">
        <v>166</v>
      </c>
      <c r="B69" s="31">
        <f>SUM(B5+B6)</f>
        <v>215284</v>
      </c>
      <c r="C69" s="31">
        <f>SUM(C5+C6)</f>
        <v>215288</v>
      </c>
      <c r="D69" s="41" t="s">
        <v>167</v>
      </c>
      <c r="E69" s="42">
        <f>SUM(E5+E6)</f>
        <v>215284</v>
      </c>
      <c r="F69" s="42">
        <f>SUM(F5+F6)</f>
        <v>215288</v>
      </c>
    </row>
  </sheetData>
  <mergeCells count="2">
    <mergeCell ref="D3:F3"/>
    <mergeCell ref="A1:F1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8"/>
  <sheetViews>
    <sheetView workbookViewId="0" topLeftCell="A1">
      <pane xSplit="16" ySplit="15" topLeftCell="Q16" activePane="bottomRight" state="frozen"/>
      <selection pane="topLeft" activeCell="A1" sqref="A1"/>
      <selection pane="topRight" activeCell="Q1" sqref="Q1"/>
      <selection pane="bottomLeft" activeCell="A15" sqref="A15"/>
      <selection pane="bottomRight" activeCell="B12" sqref="B12"/>
    </sheetView>
  </sheetViews>
  <sheetFormatPr defaultColWidth="9.125" defaultRowHeight="14.25"/>
  <cols>
    <col min="1" max="1" width="9.00390625" style="61" customWidth="1"/>
    <col min="2" max="2" width="26.25390625" style="61" customWidth="1"/>
    <col min="3" max="3" width="11.125" style="61" customWidth="1"/>
    <col min="4" max="4" width="9.00390625" style="61" customWidth="1"/>
    <col min="5" max="5" width="8.75390625" style="61" customWidth="1"/>
    <col min="6" max="6" width="9.375" style="61" customWidth="1"/>
    <col min="7" max="7" width="9.75390625" style="61" customWidth="1"/>
    <col min="8" max="9" width="9.125" style="61" hidden="1" customWidth="1"/>
    <col min="10" max="10" width="9.25390625" style="61" hidden="1" customWidth="1"/>
    <col min="11" max="12" width="9.125" style="61" hidden="1" customWidth="1"/>
    <col min="13" max="13" width="24.25390625" style="61" hidden="1" customWidth="1"/>
    <col min="14" max="16" width="9.125" style="61" hidden="1" customWidth="1"/>
    <col min="17" max="218" width="9.125" style="61" customWidth="1"/>
    <col min="219" max="16384" width="9.125" style="61" customWidth="1"/>
  </cols>
  <sheetData>
    <row r="1" spans="1:7" ht="33.75" customHeight="1">
      <c r="A1" s="156" t="s">
        <v>506</v>
      </c>
      <c r="B1" s="157"/>
      <c r="C1" s="157"/>
      <c r="D1" s="157"/>
      <c r="E1" s="157"/>
      <c r="F1" s="157"/>
      <c r="G1" s="157"/>
    </row>
    <row r="2" spans="1:7" ht="16.5" customHeight="1">
      <c r="A2" s="124" t="s">
        <v>194</v>
      </c>
      <c r="B2" s="124"/>
      <c r="C2" s="124"/>
      <c r="D2" s="124"/>
      <c r="E2" s="124"/>
      <c r="F2" s="124"/>
      <c r="G2" s="60"/>
    </row>
    <row r="3" spans="1:7" ht="16.5" customHeight="1">
      <c r="A3" s="158" t="s">
        <v>464</v>
      </c>
      <c r="B3" s="158"/>
      <c r="C3" s="158"/>
      <c r="D3" s="158"/>
      <c r="E3" s="158"/>
      <c r="F3" s="158"/>
      <c r="G3" s="158"/>
    </row>
    <row r="4" spans="1:7" ht="16.5" customHeight="1">
      <c r="A4" s="159" t="s">
        <v>195</v>
      </c>
      <c r="B4" s="159" t="s">
        <v>196</v>
      </c>
      <c r="C4" s="161" t="s">
        <v>197</v>
      </c>
      <c r="D4" s="163" t="s">
        <v>198</v>
      </c>
      <c r="E4" s="164" t="s">
        <v>463</v>
      </c>
      <c r="F4" s="167" t="s">
        <v>199</v>
      </c>
      <c r="G4" s="167" t="s">
        <v>200</v>
      </c>
    </row>
    <row r="5" spans="1:10" ht="13.5" customHeight="1">
      <c r="A5" s="160"/>
      <c r="B5" s="160"/>
      <c r="C5" s="162"/>
      <c r="D5" s="162"/>
      <c r="E5" s="165"/>
      <c r="F5" s="162"/>
      <c r="G5" s="162"/>
      <c r="J5" s="155" t="s">
        <v>202</v>
      </c>
    </row>
    <row r="6" spans="1:17" ht="23.25" customHeight="1">
      <c r="A6" s="160"/>
      <c r="B6" s="160"/>
      <c r="C6" s="123"/>
      <c r="D6" s="123"/>
      <c r="E6" s="166"/>
      <c r="F6" s="123"/>
      <c r="G6" s="123"/>
      <c r="J6" s="123"/>
      <c r="K6" s="62" t="s">
        <v>203</v>
      </c>
      <c r="N6" s="63" t="s">
        <v>204</v>
      </c>
      <c r="O6" s="63" t="s">
        <v>205</v>
      </c>
      <c r="P6" s="63" t="s">
        <v>206</v>
      </c>
      <c r="Q6" s="64"/>
    </row>
    <row r="7" spans="1:17" ht="16.5" customHeight="1">
      <c r="A7" s="65"/>
      <c r="B7" s="66" t="s">
        <v>207</v>
      </c>
      <c r="C7" s="67">
        <f>SUM(C8,C37,C46,C54,C66,C77,C88,C95,C115,C125,C142,C149,C160,C168,C179,C184,C190,C199,C209,C218,C222,C228,C229,C235)</f>
        <v>119416</v>
      </c>
      <c r="D7" s="70">
        <f>SUM(D8,D37,D46,D54,D66,D77,D88,D95,D115,D125,D142,D149,D160,D168,D179,D184,D190,D199,D209,D218,D222,D228,D229,D235)</f>
        <v>205248</v>
      </c>
      <c r="E7" s="67">
        <f>SUM(E8,E37,E46,E54,E66,E77,E88,E95,E115,E125,E142,E149,E160,E168,E179,E184,E190,E199,E209,E218,E222,E228,E229,E235)</f>
        <v>201203</v>
      </c>
      <c r="F7" s="67">
        <f>SUM(F8,F37,F46,F54,F66,F77,F88,F95,F115,F125,F142,F149,F160,F168,F179,F184,F190,F199,F209,F218,F222,F228,F229,F235)</f>
        <v>4045</v>
      </c>
      <c r="G7" s="67">
        <f>SUM(G8,G37,G46,G54,G66,G77,G88,G95,G115,G125,G142,G149,G160,G168,G179,G184,G190,G199,G209,G218,G222,G228,G229,G235)</f>
        <v>4045</v>
      </c>
      <c r="J7" s="67">
        <f>SUM(J8,J37,J46,J54,J66,J77,J88,J95,J115,J125,J142,J149,J160,J168,J179,J184,J190,J199,J209,J218,J222,J228,J229,J235)</f>
        <v>62040</v>
      </c>
      <c r="K7" s="67">
        <f>SUM(K8,K37,K46,K54,K66,K77,K88,K95,K115,K125,K142,K149,K160,K168,K179,K184,K190,K199,K209,K218,K222,K228,K229,K235)</f>
        <v>20555</v>
      </c>
      <c r="L7" s="65"/>
      <c r="M7" s="66" t="s">
        <v>207</v>
      </c>
      <c r="N7" s="71">
        <v>41989</v>
      </c>
      <c r="O7" s="71">
        <v>62544</v>
      </c>
      <c r="P7" s="71">
        <v>20555</v>
      </c>
      <c r="Q7" s="72"/>
    </row>
    <row r="8" spans="1:16" ht="16.5" customHeight="1">
      <c r="A8" s="73">
        <v>201</v>
      </c>
      <c r="B8" s="74" t="s">
        <v>208</v>
      </c>
      <c r="C8" s="67">
        <f>SUM(C9:C36)</f>
        <v>13066</v>
      </c>
      <c r="D8" s="67">
        <f>SUM(D9:D36)</f>
        <v>16741</v>
      </c>
      <c r="E8" s="67">
        <f>SUM(E9:E36)</f>
        <v>16451</v>
      </c>
      <c r="F8" s="67">
        <f>SUM(F9:F36)</f>
        <v>290</v>
      </c>
      <c r="G8" s="67">
        <f>SUM(G9:G36)</f>
        <v>290</v>
      </c>
      <c r="J8" s="67">
        <f>SUM(J9:J36)</f>
        <v>441</v>
      </c>
      <c r="K8" s="67">
        <f>SUM(K9:K36)</f>
        <v>3</v>
      </c>
      <c r="L8" s="73">
        <v>201</v>
      </c>
      <c r="M8" s="74" t="s">
        <v>208</v>
      </c>
      <c r="N8" s="71">
        <v>438</v>
      </c>
      <c r="O8" s="71">
        <v>441</v>
      </c>
      <c r="P8" s="71">
        <v>3</v>
      </c>
    </row>
    <row r="9" spans="1:16" ht="16.5" customHeight="1">
      <c r="A9" s="73">
        <v>20101</v>
      </c>
      <c r="B9" s="76" t="s">
        <v>209</v>
      </c>
      <c r="C9" s="77">
        <v>595</v>
      </c>
      <c r="D9" s="67">
        <v>768</v>
      </c>
      <c r="E9" s="67">
        <v>768</v>
      </c>
      <c r="F9" s="67">
        <f aca="true" t="shared" si="0" ref="F9:F36">D9-E9</f>
        <v>0</v>
      </c>
      <c r="G9" s="67">
        <v>0</v>
      </c>
      <c r="J9" s="77">
        <v>0</v>
      </c>
      <c r="K9" s="77"/>
      <c r="L9" s="73">
        <v>20101</v>
      </c>
      <c r="M9" s="76" t="s">
        <v>209</v>
      </c>
      <c r="N9" s="71">
        <v>0</v>
      </c>
      <c r="O9" s="71">
        <v>0</v>
      </c>
      <c r="P9" s="71"/>
    </row>
    <row r="10" spans="1:16" ht="16.5" customHeight="1">
      <c r="A10" s="73">
        <v>20102</v>
      </c>
      <c r="B10" s="76" t="s">
        <v>210</v>
      </c>
      <c r="C10" s="77">
        <v>346</v>
      </c>
      <c r="D10" s="67">
        <v>417</v>
      </c>
      <c r="E10" s="67">
        <v>417</v>
      </c>
      <c r="F10" s="67">
        <f t="shared" si="0"/>
        <v>0</v>
      </c>
      <c r="G10" s="67">
        <v>0</v>
      </c>
      <c r="J10" s="77">
        <v>0</v>
      </c>
      <c r="K10" s="77"/>
      <c r="L10" s="73">
        <v>20102</v>
      </c>
      <c r="M10" s="76" t="s">
        <v>210</v>
      </c>
      <c r="N10" s="71">
        <v>0</v>
      </c>
      <c r="O10" s="71">
        <v>0</v>
      </c>
      <c r="P10" s="71"/>
    </row>
    <row r="11" spans="1:16" ht="16.5" customHeight="1">
      <c r="A11" s="73">
        <v>20103</v>
      </c>
      <c r="B11" s="76" t="s">
        <v>211</v>
      </c>
      <c r="C11" s="77">
        <v>3313</v>
      </c>
      <c r="D11" s="67">
        <v>4702</v>
      </c>
      <c r="E11" s="67">
        <v>4661</v>
      </c>
      <c r="F11" s="67">
        <f t="shared" si="0"/>
        <v>41</v>
      </c>
      <c r="G11" s="67">
        <v>41</v>
      </c>
      <c r="J11" s="77">
        <v>0</v>
      </c>
      <c r="K11" s="77"/>
      <c r="L11" s="73">
        <v>20103</v>
      </c>
      <c r="M11" s="76" t="s">
        <v>211</v>
      </c>
      <c r="N11" s="71">
        <v>0</v>
      </c>
      <c r="O11" s="71">
        <v>0</v>
      </c>
      <c r="P11" s="71"/>
    </row>
    <row r="12" spans="1:16" ht="16.5" customHeight="1">
      <c r="A12" s="73">
        <v>20104</v>
      </c>
      <c r="B12" s="76" t="s">
        <v>212</v>
      </c>
      <c r="C12" s="77">
        <v>375</v>
      </c>
      <c r="D12" s="67">
        <v>595</v>
      </c>
      <c r="E12" s="67">
        <v>595</v>
      </c>
      <c r="F12" s="67">
        <f t="shared" si="0"/>
        <v>0</v>
      </c>
      <c r="G12" s="67">
        <v>0</v>
      </c>
      <c r="J12" s="77">
        <v>0</v>
      </c>
      <c r="K12" s="77"/>
      <c r="L12" s="73">
        <v>20104</v>
      </c>
      <c r="M12" s="76" t="s">
        <v>212</v>
      </c>
      <c r="N12" s="71">
        <v>0</v>
      </c>
      <c r="O12" s="71">
        <v>0</v>
      </c>
      <c r="P12" s="71"/>
    </row>
    <row r="13" spans="1:16" ht="16.5" customHeight="1">
      <c r="A13" s="73">
        <v>20105</v>
      </c>
      <c r="B13" s="76" t="s">
        <v>213</v>
      </c>
      <c r="C13" s="77">
        <v>170</v>
      </c>
      <c r="D13" s="67">
        <v>246</v>
      </c>
      <c r="E13" s="67">
        <v>246</v>
      </c>
      <c r="F13" s="67">
        <f t="shared" si="0"/>
        <v>0</v>
      </c>
      <c r="G13" s="67">
        <v>0</v>
      </c>
      <c r="J13" s="77">
        <v>0</v>
      </c>
      <c r="K13" s="77"/>
      <c r="L13" s="73">
        <v>20105</v>
      </c>
      <c r="M13" s="76" t="s">
        <v>213</v>
      </c>
      <c r="N13" s="71">
        <v>0</v>
      </c>
      <c r="O13" s="71">
        <v>0</v>
      </c>
      <c r="P13" s="71"/>
    </row>
    <row r="14" spans="1:16" ht="16.5" customHeight="1">
      <c r="A14" s="73">
        <v>20106</v>
      </c>
      <c r="B14" s="76" t="s">
        <v>214</v>
      </c>
      <c r="C14" s="77">
        <v>976</v>
      </c>
      <c r="D14" s="67">
        <v>1509</v>
      </c>
      <c r="E14" s="67">
        <v>1509</v>
      </c>
      <c r="F14" s="67">
        <f t="shared" si="0"/>
        <v>0</v>
      </c>
      <c r="G14" s="67">
        <v>0</v>
      </c>
      <c r="J14" s="77">
        <v>0</v>
      </c>
      <c r="K14" s="77"/>
      <c r="L14" s="73">
        <v>20106</v>
      </c>
      <c r="M14" s="76" t="s">
        <v>214</v>
      </c>
      <c r="N14" s="71">
        <v>0</v>
      </c>
      <c r="O14" s="71">
        <v>0</v>
      </c>
      <c r="P14" s="71"/>
    </row>
    <row r="15" spans="1:16" ht="16.5" customHeight="1">
      <c r="A15" s="73">
        <v>20107</v>
      </c>
      <c r="B15" s="76" t="s">
        <v>215</v>
      </c>
      <c r="C15" s="77">
        <v>200</v>
      </c>
      <c r="D15" s="67">
        <v>222</v>
      </c>
      <c r="E15" s="67">
        <v>222</v>
      </c>
      <c r="F15" s="67">
        <f t="shared" si="0"/>
        <v>0</v>
      </c>
      <c r="G15" s="67">
        <v>0</v>
      </c>
      <c r="J15" s="81">
        <v>0</v>
      </c>
      <c r="K15" s="77"/>
      <c r="L15" s="73">
        <v>20107</v>
      </c>
      <c r="M15" s="76" t="s">
        <v>215</v>
      </c>
      <c r="N15" s="71">
        <v>0</v>
      </c>
      <c r="O15" s="71">
        <v>0</v>
      </c>
      <c r="P15" s="71"/>
    </row>
    <row r="16" spans="1:16" ht="16.5" customHeight="1">
      <c r="A16" s="73">
        <v>20108</v>
      </c>
      <c r="B16" s="76" t="s">
        <v>216</v>
      </c>
      <c r="C16" s="77">
        <v>250</v>
      </c>
      <c r="D16" s="67">
        <v>439</v>
      </c>
      <c r="E16" s="67">
        <v>439</v>
      </c>
      <c r="F16" s="67">
        <f t="shared" si="0"/>
        <v>0</v>
      </c>
      <c r="G16" s="67">
        <v>0</v>
      </c>
      <c r="J16" s="77">
        <v>5</v>
      </c>
      <c r="K16" s="77"/>
      <c r="L16" s="73">
        <v>20108</v>
      </c>
      <c r="M16" s="76" t="s">
        <v>216</v>
      </c>
      <c r="N16" s="71">
        <v>5</v>
      </c>
      <c r="O16" s="71">
        <v>5</v>
      </c>
      <c r="P16" s="71"/>
    </row>
    <row r="17" spans="1:16" ht="16.5" customHeight="1">
      <c r="A17" s="73">
        <v>20109</v>
      </c>
      <c r="B17" s="76" t="s">
        <v>217</v>
      </c>
      <c r="C17" s="77">
        <v>0</v>
      </c>
      <c r="D17" s="67"/>
      <c r="E17" s="67">
        <v>0</v>
      </c>
      <c r="F17" s="67">
        <f t="shared" si="0"/>
        <v>0</v>
      </c>
      <c r="G17" s="67">
        <v>0</v>
      </c>
      <c r="J17" s="77">
        <v>0</v>
      </c>
      <c r="K17" s="77"/>
      <c r="L17" s="73">
        <v>20109</v>
      </c>
      <c r="M17" s="76" t="s">
        <v>217</v>
      </c>
      <c r="N17" s="71">
        <v>0</v>
      </c>
      <c r="O17" s="71">
        <v>0</v>
      </c>
      <c r="P17" s="71"/>
    </row>
    <row r="18" spans="1:16" ht="16.5" customHeight="1">
      <c r="A18" s="73">
        <v>20110</v>
      </c>
      <c r="B18" s="76" t="s">
        <v>218</v>
      </c>
      <c r="C18" s="77">
        <v>314</v>
      </c>
      <c r="D18" s="67">
        <v>398</v>
      </c>
      <c r="E18" s="67">
        <v>398</v>
      </c>
      <c r="F18" s="67">
        <f t="shared" si="0"/>
        <v>0</v>
      </c>
      <c r="G18" s="67">
        <v>0</v>
      </c>
      <c r="J18" s="77">
        <v>6</v>
      </c>
      <c r="K18" s="77"/>
      <c r="L18" s="73">
        <v>20110</v>
      </c>
      <c r="M18" s="76" t="s">
        <v>218</v>
      </c>
      <c r="N18" s="71">
        <v>6</v>
      </c>
      <c r="O18" s="71">
        <v>6</v>
      </c>
      <c r="P18" s="71"/>
    </row>
    <row r="19" spans="1:16" ht="16.5" customHeight="1">
      <c r="A19" s="73">
        <v>20111</v>
      </c>
      <c r="B19" s="76" t="s">
        <v>219</v>
      </c>
      <c r="C19" s="77">
        <v>268</v>
      </c>
      <c r="D19" s="67">
        <v>359</v>
      </c>
      <c r="E19" s="67">
        <v>359</v>
      </c>
      <c r="F19" s="67">
        <f t="shared" si="0"/>
        <v>0</v>
      </c>
      <c r="G19" s="67">
        <v>0</v>
      </c>
      <c r="J19" s="77">
        <v>5</v>
      </c>
      <c r="K19" s="77"/>
      <c r="L19" s="73">
        <v>20111</v>
      </c>
      <c r="M19" s="76" t="s">
        <v>219</v>
      </c>
      <c r="N19" s="71">
        <v>5</v>
      </c>
      <c r="O19" s="71">
        <v>5</v>
      </c>
      <c r="P19" s="71"/>
    </row>
    <row r="20" spans="1:16" ht="16.5" customHeight="1">
      <c r="A20" s="73">
        <v>20113</v>
      </c>
      <c r="B20" s="76" t="s">
        <v>220</v>
      </c>
      <c r="C20" s="77">
        <v>67</v>
      </c>
      <c r="D20" s="67">
        <v>99</v>
      </c>
      <c r="E20" s="67">
        <v>99</v>
      </c>
      <c r="F20" s="67">
        <f t="shared" si="0"/>
        <v>0</v>
      </c>
      <c r="G20" s="67">
        <v>0</v>
      </c>
      <c r="I20" s="64" t="s">
        <v>221</v>
      </c>
      <c r="J20" s="77">
        <v>0</v>
      </c>
      <c r="K20" s="77"/>
      <c r="L20" s="73">
        <v>20113</v>
      </c>
      <c r="M20" s="76" t="s">
        <v>220</v>
      </c>
      <c r="N20" s="71">
        <v>0</v>
      </c>
      <c r="O20" s="71">
        <v>0</v>
      </c>
      <c r="P20" s="71"/>
    </row>
    <row r="21" spans="1:16" ht="16.5" customHeight="1">
      <c r="A21" s="73">
        <v>20114</v>
      </c>
      <c r="B21" s="76" t="s">
        <v>222</v>
      </c>
      <c r="C21" s="77">
        <v>0</v>
      </c>
      <c r="D21" s="67"/>
      <c r="E21" s="67">
        <v>0</v>
      </c>
      <c r="F21" s="67">
        <f t="shared" si="0"/>
        <v>0</v>
      </c>
      <c r="G21" s="67">
        <v>0</v>
      </c>
      <c r="J21" s="77">
        <v>0</v>
      </c>
      <c r="K21" s="77"/>
      <c r="L21" s="73">
        <v>20114</v>
      </c>
      <c r="M21" s="76" t="s">
        <v>222</v>
      </c>
      <c r="N21" s="71">
        <v>0</v>
      </c>
      <c r="O21" s="71">
        <v>0</v>
      </c>
      <c r="P21" s="71"/>
    </row>
    <row r="22" spans="1:16" ht="16.5" customHeight="1">
      <c r="A22" s="73">
        <v>20115</v>
      </c>
      <c r="B22" s="76" t="s">
        <v>223</v>
      </c>
      <c r="C22" s="77">
        <v>646</v>
      </c>
      <c r="D22" s="67">
        <v>1165</v>
      </c>
      <c r="E22" s="67">
        <v>1165</v>
      </c>
      <c r="F22" s="67">
        <f t="shared" si="0"/>
        <v>0</v>
      </c>
      <c r="G22" s="67">
        <v>0</v>
      </c>
      <c r="J22" s="77">
        <v>337</v>
      </c>
      <c r="K22" s="77"/>
      <c r="L22" s="73">
        <v>20115</v>
      </c>
      <c r="M22" s="76" t="s">
        <v>223</v>
      </c>
      <c r="N22" s="71">
        <v>337</v>
      </c>
      <c r="O22" s="71">
        <v>337</v>
      </c>
      <c r="P22" s="71"/>
    </row>
    <row r="23" spans="1:16" ht="16.5" customHeight="1">
      <c r="A23" s="73">
        <v>20117</v>
      </c>
      <c r="B23" s="76" t="s">
        <v>224</v>
      </c>
      <c r="C23" s="77">
        <v>98</v>
      </c>
      <c r="D23" s="67">
        <v>145</v>
      </c>
      <c r="E23" s="67">
        <v>145</v>
      </c>
      <c r="F23" s="67">
        <f t="shared" si="0"/>
        <v>0</v>
      </c>
      <c r="G23" s="67">
        <v>0</v>
      </c>
      <c r="J23" s="77">
        <v>2</v>
      </c>
      <c r="K23" s="77"/>
      <c r="L23" s="73">
        <v>20117</v>
      </c>
      <c r="M23" s="76" t="s">
        <v>224</v>
      </c>
      <c r="N23" s="71">
        <v>2</v>
      </c>
      <c r="O23" s="71">
        <v>2</v>
      </c>
      <c r="P23" s="71"/>
    </row>
    <row r="24" spans="1:16" ht="16.5" customHeight="1">
      <c r="A24" s="73">
        <v>20123</v>
      </c>
      <c r="B24" s="76" t="s">
        <v>225</v>
      </c>
      <c r="C24" s="77">
        <v>165</v>
      </c>
      <c r="D24" s="67">
        <v>243</v>
      </c>
      <c r="E24" s="67">
        <v>243</v>
      </c>
      <c r="F24" s="67">
        <f t="shared" si="0"/>
        <v>0</v>
      </c>
      <c r="G24" s="67">
        <v>0</v>
      </c>
      <c r="J24" s="77">
        <v>42</v>
      </c>
      <c r="K24" s="77"/>
      <c r="L24" s="73">
        <v>20123</v>
      </c>
      <c r="M24" s="76" t="s">
        <v>225</v>
      </c>
      <c r="N24" s="71">
        <v>42</v>
      </c>
      <c r="O24" s="71">
        <v>42</v>
      </c>
      <c r="P24" s="71"/>
    </row>
    <row r="25" spans="1:16" ht="16.5" customHeight="1">
      <c r="A25" s="73">
        <v>20124</v>
      </c>
      <c r="B25" s="76" t="s">
        <v>226</v>
      </c>
      <c r="C25" s="77">
        <v>3</v>
      </c>
      <c r="D25" s="67">
        <v>3</v>
      </c>
      <c r="E25" s="67">
        <v>3</v>
      </c>
      <c r="F25" s="67">
        <f t="shared" si="0"/>
        <v>0</v>
      </c>
      <c r="G25" s="67">
        <v>0</v>
      </c>
      <c r="J25" s="77">
        <v>0</v>
      </c>
      <c r="K25" s="77"/>
      <c r="L25" s="73">
        <v>20124</v>
      </c>
      <c r="M25" s="76" t="s">
        <v>226</v>
      </c>
      <c r="N25" s="71">
        <v>0</v>
      </c>
      <c r="O25" s="71">
        <v>0</v>
      </c>
      <c r="P25" s="71"/>
    </row>
    <row r="26" spans="1:16" ht="16.5" customHeight="1">
      <c r="A26" s="73">
        <v>20125</v>
      </c>
      <c r="B26" s="76" t="s">
        <v>227</v>
      </c>
      <c r="C26" s="77">
        <v>2</v>
      </c>
      <c r="D26" s="67">
        <v>1</v>
      </c>
      <c r="E26" s="67">
        <v>1</v>
      </c>
      <c r="F26" s="67">
        <f t="shared" si="0"/>
        <v>0</v>
      </c>
      <c r="G26" s="67">
        <v>0</v>
      </c>
      <c r="J26" s="77">
        <v>0</v>
      </c>
      <c r="K26" s="77"/>
      <c r="L26" s="73">
        <v>20125</v>
      </c>
      <c r="M26" s="76" t="s">
        <v>227</v>
      </c>
      <c r="N26" s="71">
        <v>0</v>
      </c>
      <c r="O26" s="71">
        <v>0</v>
      </c>
      <c r="P26" s="71"/>
    </row>
    <row r="27" spans="1:16" ht="16.5" customHeight="1">
      <c r="A27" s="73">
        <v>20126</v>
      </c>
      <c r="B27" s="76" t="s">
        <v>228</v>
      </c>
      <c r="C27" s="77">
        <v>59</v>
      </c>
      <c r="D27" s="67">
        <v>81</v>
      </c>
      <c r="E27" s="67">
        <v>81</v>
      </c>
      <c r="F27" s="67">
        <f t="shared" si="0"/>
        <v>0</v>
      </c>
      <c r="G27" s="67">
        <v>0</v>
      </c>
      <c r="J27" s="77">
        <v>0</v>
      </c>
      <c r="K27" s="77"/>
      <c r="L27" s="73">
        <v>20126</v>
      </c>
      <c r="M27" s="76" t="s">
        <v>228</v>
      </c>
      <c r="N27" s="71">
        <v>0</v>
      </c>
      <c r="O27" s="71">
        <v>0</v>
      </c>
      <c r="P27" s="71"/>
    </row>
    <row r="28" spans="1:16" ht="16.5" customHeight="1">
      <c r="A28" s="73">
        <v>20128</v>
      </c>
      <c r="B28" s="76" t="s">
        <v>229</v>
      </c>
      <c r="C28" s="77">
        <v>37</v>
      </c>
      <c r="D28" s="67">
        <v>43</v>
      </c>
      <c r="E28" s="67">
        <v>43</v>
      </c>
      <c r="F28" s="67">
        <f t="shared" si="0"/>
        <v>0</v>
      </c>
      <c r="G28" s="67">
        <v>0</v>
      </c>
      <c r="J28" s="77">
        <v>0</v>
      </c>
      <c r="K28" s="77"/>
      <c r="L28" s="73">
        <v>20128</v>
      </c>
      <c r="M28" s="76" t="s">
        <v>229</v>
      </c>
      <c r="N28" s="71">
        <v>0</v>
      </c>
      <c r="O28" s="71">
        <v>0</v>
      </c>
      <c r="P28" s="71"/>
    </row>
    <row r="29" spans="1:16" ht="16.5" customHeight="1">
      <c r="A29" s="73">
        <v>20129</v>
      </c>
      <c r="B29" s="76" t="s">
        <v>230</v>
      </c>
      <c r="C29" s="78">
        <v>272</v>
      </c>
      <c r="D29" s="67">
        <v>613</v>
      </c>
      <c r="E29" s="67">
        <v>613</v>
      </c>
      <c r="F29" s="67">
        <f t="shared" si="0"/>
        <v>0</v>
      </c>
      <c r="G29" s="67">
        <v>0</v>
      </c>
      <c r="J29" s="77">
        <v>39</v>
      </c>
      <c r="K29" s="77">
        <v>3</v>
      </c>
      <c r="L29" s="73">
        <v>20129</v>
      </c>
      <c r="M29" s="76" t="s">
        <v>230</v>
      </c>
      <c r="N29" s="71">
        <v>36</v>
      </c>
      <c r="O29" s="71">
        <v>39</v>
      </c>
      <c r="P29" s="71">
        <v>3</v>
      </c>
    </row>
    <row r="30" spans="1:16" ht="16.5" customHeight="1">
      <c r="A30" s="73">
        <v>20131</v>
      </c>
      <c r="B30" s="76" t="s">
        <v>231</v>
      </c>
      <c r="C30" s="77">
        <v>873</v>
      </c>
      <c r="D30" s="67">
        <v>1011</v>
      </c>
      <c r="E30" s="67">
        <v>1011</v>
      </c>
      <c r="F30" s="67">
        <f t="shared" si="0"/>
        <v>0</v>
      </c>
      <c r="G30" s="67">
        <v>0</v>
      </c>
      <c r="J30" s="77">
        <v>0</v>
      </c>
      <c r="K30" s="77"/>
      <c r="L30" s="73">
        <v>20131</v>
      </c>
      <c r="M30" s="76" t="s">
        <v>231</v>
      </c>
      <c r="N30" s="71">
        <v>0</v>
      </c>
      <c r="O30" s="71">
        <v>0</v>
      </c>
      <c r="P30" s="71"/>
    </row>
    <row r="31" spans="1:16" ht="16.5" customHeight="1">
      <c r="A31" s="73">
        <v>20132</v>
      </c>
      <c r="B31" s="76" t="s">
        <v>232</v>
      </c>
      <c r="C31" s="82">
        <v>238</v>
      </c>
      <c r="D31" s="67">
        <v>585</v>
      </c>
      <c r="E31" s="67">
        <v>585</v>
      </c>
      <c r="F31" s="67">
        <f t="shared" si="0"/>
        <v>0</v>
      </c>
      <c r="G31" s="67">
        <v>0</v>
      </c>
      <c r="J31" s="79">
        <v>5</v>
      </c>
      <c r="K31" s="77"/>
      <c r="L31" s="73">
        <v>20132</v>
      </c>
      <c r="M31" s="76" t="s">
        <v>232</v>
      </c>
      <c r="N31" s="71">
        <v>5</v>
      </c>
      <c r="O31" s="71">
        <v>5</v>
      </c>
      <c r="P31" s="71"/>
    </row>
    <row r="32" spans="1:16" ht="16.5" customHeight="1">
      <c r="A32" s="73">
        <v>20133</v>
      </c>
      <c r="B32" s="76" t="s">
        <v>233</v>
      </c>
      <c r="C32" s="77">
        <v>298</v>
      </c>
      <c r="D32" s="67">
        <v>350</v>
      </c>
      <c r="E32" s="67">
        <v>350</v>
      </c>
      <c r="F32" s="67">
        <f t="shared" si="0"/>
        <v>0</v>
      </c>
      <c r="G32" s="67">
        <v>0</v>
      </c>
      <c r="J32" s="77">
        <v>0</v>
      </c>
      <c r="K32" s="77"/>
      <c r="L32" s="73">
        <v>20133</v>
      </c>
      <c r="M32" s="76" t="s">
        <v>233</v>
      </c>
      <c r="N32" s="71">
        <v>0</v>
      </c>
      <c r="O32" s="71">
        <v>0</v>
      </c>
      <c r="P32" s="71"/>
    </row>
    <row r="33" spans="1:16" ht="16.5" customHeight="1">
      <c r="A33" s="73">
        <v>20134</v>
      </c>
      <c r="B33" s="76" t="s">
        <v>234</v>
      </c>
      <c r="C33" s="77">
        <v>81</v>
      </c>
      <c r="D33" s="67">
        <v>99</v>
      </c>
      <c r="E33" s="67">
        <v>99</v>
      </c>
      <c r="F33" s="67">
        <f t="shared" si="0"/>
        <v>0</v>
      </c>
      <c r="G33" s="67">
        <v>0</v>
      </c>
      <c r="J33" s="77">
        <v>0</v>
      </c>
      <c r="K33" s="77"/>
      <c r="L33" s="73">
        <v>20134</v>
      </c>
      <c r="M33" s="76" t="s">
        <v>234</v>
      </c>
      <c r="N33" s="71">
        <v>0</v>
      </c>
      <c r="O33" s="71">
        <v>0</v>
      </c>
      <c r="P33" s="71"/>
    </row>
    <row r="34" spans="1:16" ht="16.5" customHeight="1">
      <c r="A34" s="73">
        <v>20135</v>
      </c>
      <c r="B34" s="76" t="s">
        <v>235</v>
      </c>
      <c r="C34" s="78">
        <v>0</v>
      </c>
      <c r="D34" s="67"/>
      <c r="E34" s="67">
        <v>0</v>
      </c>
      <c r="F34" s="67">
        <f t="shared" si="0"/>
        <v>0</v>
      </c>
      <c r="G34" s="67">
        <v>0</v>
      </c>
      <c r="J34" s="77">
        <v>0</v>
      </c>
      <c r="K34" s="77"/>
      <c r="L34" s="73">
        <v>20135</v>
      </c>
      <c r="M34" s="76" t="s">
        <v>235</v>
      </c>
      <c r="N34" s="71">
        <v>0</v>
      </c>
      <c r="O34" s="71">
        <v>0</v>
      </c>
      <c r="P34" s="71"/>
    </row>
    <row r="35" spans="1:16" ht="16.5" customHeight="1">
      <c r="A35" s="73">
        <v>20136</v>
      </c>
      <c r="B35" s="76" t="s">
        <v>236</v>
      </c>
      <c r="C35" s="77">
        <v>408</v>
      </c>
      <c r="D35" s="67">
        <v>541</v>
      </c>
      <c r="E35" s="67">
        <v>541</v>
      </c>
      <c r="F35" s="67">
        <f t="shared" si="0"/>
        <v>0</v>
      </c>
      <c r="G35" s="67">
        <v>0</v>
      </c>
      <c r="J35" s="77">
        <v>0</v>
      </c>
      <c r="K35" s="77"/>
      <c r="L35" s="73">
        <v>20136</v>
      </c>
      <c r="M35" s="76" t="s">
        <v>236</v>
      </c>
      <c r="N35" s="71">
        <v>0</v>
      </c>
      <c r="O35" s="71">
        <v>0</v>
      </c>
      <c r="P35" s="71"/>
    </row>
    <row r="36" spans="1:16" ht="16.5" customHeight="1">
      <c r="A36" s="73">
        <v>20199</v>
      </c>
      <c r="B36" s="76" t="s">
        <v>237</v>
      </c>
      <c r="C36" s="80">
        <v>3012</v>
      </c>
      <c r="D36" s="67">
        <v>2107</v>
      </c>
      <c r="E36" s="67">
        <v>1858</v>
      </c>
      <c r="F36" s="67">
        <f t="shared" si="0"/>
        <v>249</v>
      </c>
      <c r="G36" s="67">
        <v>249</v>
      </c>
      <c r="J36" s="77">
        <v>0</v>
      </c>
      <c r="K36" s="77"/>
      <c r="L36" s="73">
        <v>20199</v>
      </c>
      <c r="M36" s="76" t="s">
        <v>237</v>
      </c>
      <c r="N36" s="71">
        <v>0</v>
      </c>
      <c r="O36" s="71">
        <v>0</v>
      </c>
      <c r="P36" s="71"/>
    </row>
    <row r="37" spans="1:16" ht="16.5" customHeight="1">
      <c r="A37" s="73">
        <v>202</v>
      </c>
      <c r="B37" s="74" t="s">
        <v>238</v>
      </c>
      <c r="C37" s="67">
        <f>SUM(C38:C45)</f>
        <v>0</v>
      </c>
      <c r="D37" s="67">
        <f>SUM(D38:D45)</f>
        <v>0</v>
      </c>
      <c r="E37" s="67">
        <f>SUM(E38:E45)</f>
        <v>0</v>
      </c>
      <c r="F37" s="67">
        <f>SUM(F38:F45)</f>
        <v>0</v>
      </c>
      <c r="G37" s="67">
        <f>SUM(G38:G45)</f>
        <v>0</v>
      </c>
      <c r="J37" s="67">
        <f>SUM(J38:J45)</f>
        <v>0</v>
      </c>
      <c r="K37" s="67">
        <f>SUM(K38:K45)</f>
        <v>0</v>
      </c>
      <c r="L37" s="73">
        <v>202</v>
      </c>
      <c r="M37" s="74" t="s">
        <v>238</v>
      </c>
      <c r="N37" s="71">
        <v>0</v>
      </c>
      <c r="O37" s="71">
        <v>0</v>
      </c>
      <c r="P37" s="71">
        <v>0</v>
      </c>
    </row>
    <row r="38" spans="1:16" ht="16.5" customHeight="1">
      <c r="A38" s="73">
        <v>20201</v>
      </c>
      <c r="B38" s="76" t="s">
        <v>239</v>
      </c>
      <c r="C38" s="77">
        <v>0</v>
      </c>
      <c r="D38" s="67"/>
      <c r="E38" s="67"/>
      <c r="F38" s="67">
        <f aca="true" t="shared" si="1" ref="F38:F45">D38-E38</f>
        <v>0</v>
      </c>
      <c r="G38" s="67">
        <v>0</v>
      </c>
      <c r="J38" s="77">
        <v>0</v>
      </c>
      <c r="K38" s="77">
        <v>0</v>
      </c>
      <c r="L38" s="73">
        <v>20201</v>
      </c>
      <c r="M38" s="76" t="s">
        <v>239</v>
      </c>
      <c r="N38" s="71">
        <v>0</v>
      </c>
      <c r="O38" s="71">
        <v>0</v>
      </c>
      <c r="P38" s="71">
        <v>0</v>
      </c>
    </row>
    <row r="39" spans="1:16" ht="16.5" customHeight="1">
      <c r="A39" s="73">
        <v>20202</v>
      </c>
      <c r="B39" s="76" t="s">
        <v>240</v>
      </c>
      <c r="C39" s="77">
        <v>0</v>
      </c>
      <c r="D39" s="67"/>
      <c r="E39" s="67"/>
      <c r="F39" s="67">
        <f t="shared" si="1"/>
        <v>0</v>
      </c>
      <c r="G39" s="67">
        <v>0</v>
      </c>
      <c r="J39" s="77">
        <v>0</v>
      </c>
      <c r="K39" s="77">
        <v>0</v>
      </c>
      <c r="L39" s="73">
        <v>20202</v>
      </c>
      <c r="M39" s="76" t="s">
        <v>240</v>
      </c>
      <c r="N39" s="71">
        <v>0</v>
      </c>
      <c r="O39" s="71">
        <v>0</v>
      </c>
      <c r="P39" s="71">
        <v>0</v>
      </c>
    </row>
    <row r="40" spans="1:16" ht="16.5" customHeight="1">
      <c r="A40" s="73">
        <v>20203</v>
      </c>
      <c r="B40" s="76" t="s">
        <v>241</v>
      </c>
      <c r="C40" s="77">
        <v>0</v>
      </c>
      <c r="D40" s="67"/>
      <c r="E40" s="67"/>
      <c r="F40" s="67">
        <f t="shared" si="1"/>
        <v>0</v>
      </c>
      <c r="G40" s="67">
        <v>0</v>
      </c>
      <c r="J40" s="77">
        <v>0</v>
      </c>
      <c r="K40" s="77">
        <v>0</v>
      </c>
      <c r="L40" s="73">
        <v>20203</v>
      </c>
      <c r="M40" s="76" t="s">
        <v>241</v>
      </c>
      <c r="N40" s="71">
        <v>0</v>
      </c>
      <c r="O40" s="71">
        <v>0</v>
      </c>
      <c r="P40" s="71">
        <v>0</v>
      </c>
    </row>
    <row r="41" spans="1:16" ht="16.5" customHeight="1">
      <c r="A41" s="73">
        <v>20204</v>
      </c>
      <c r="B41" s="76" t="s">
        <v>242</v>
      </c>
      <c r="C41" s="77">
        <v>0</v>
      </c>
      <c r="D41" s="67"/>
      <c r="E41" s="67"/>
      <c r="F41" s="67">
        <f t="shared" si="1"/>
        <v>0</v>
      </c>
      <c r="G41" s="67">
        <v>0</v>
      </c>
      <c r="J41" s="77">
        <v>0</v>
      </c>
      <c r="K41" s="77">
        <v>0</v>
      </c>
      <c r="L41" s="73">
        <v>20204</v>
      </c>
      <c r="M41" s="76" t="s">
        <v>242</v>
      </c>
      <c r="N41" s="71">
        <v>0</v>
      </c>
      <c r="O41" s="71">
        <v>0</v>
      </c>
      <c r="P41" s="71">
        <v>0</v>
      </c>
    </row>
    <row r="42" spans="1:16" ht="16.5" customHeight="1">
      <c r="A42" s="73">
        <v>20205</v>
      </c>
      <c r="B42" s="76" t="s">
        <v>243</v>
      </c>
      <c r="C42" s="77">
        <v>0</v>
      </c>
      <c r="D42" s="67"/>
      <c r="E42" s="67"/>
      <c r="F42" s="67">
        <f t="shared" si="1"/>
        <v>0</v>
      </c>
      <c r="G42" s="67">
        <v>0</v>
      </c>
      <c r="J42" s="77">
        <v>0</v>
      </c>
      <c r="K42" s="77">
        <v>0</v>
      </c>
      <c r="L42" s="73">
        <v>20205</v>
      </c>
      <c r="M42" s="76" t="s">
        <v>243</v>
      </c>
      <c r="N42" s="71">
        <v>0</v>
      </c>
      <c r="O42" s="71">
        <v>0</v>
      </c>
      <c r="P42" s="71">
        <v>0</v>
      </c>
    </row>
    <row r="43" spans="1:16" ht="16.5" customHeight="1">
      <c r="A43" s="73">
        <v>20206</v>
      </c>
      <c r="B43" s="76" t="s">
        <v>244</v>
      </c>
      <c r="C43" s="77">
        <v>0</v>
      </c>
      <c r="D43" s="67"/>
      <c r="E43" s="67"/>
      <c r="F43" s="67">
        <f t="shared" si="1"/>
        <v>0</v>
      </c>
      <c r="G43" s="67">
        <v>0</v>
      </c>
      <c r="J43" s="77">
        <v>0</v>
      </c>
      <c r="K43" s="77">
        <v>0</v>
      </c>
      <c r="L43" s="73">
        <v>20206</v>
      </c>
      <c r="M43" s="76" t="s">
        <v>244</v>
      </c>
      <c r="N43" s="71">
        <v>0</v>
      </c>
      <c r="O43" s="71">
        <v>0</v>
      </c>
      <c r="P43" s="71">
        <v>0</v>
      </c>
    </row>
    <row r="44" spans="1:16" ht="16.5" customHeight="1">
      <c r="A44" s="73">
        <v>20207</v>
      </c>
      <c r="B44" s="76" t="s">
        <v>245</v>
      </c>
      <c r="C44" s="77">
        <v>0</v>
      </c>
      <c r="D44" s="67"/>
      <c r="E44" s="67"/>
      <c r="F44" s="67">
        <f t="shared" si="1"/>
        <v>0</v>
      </c>
      <c r="G44" s="67">
        <v>0</v>
      </c>
      <c r="J44" s="77">
        <v>0</v>
      </c>
      <c r="K44" s="77">
        <v>0</v>
      </c>
      <c r="L44" s="73">
        <v>20207</v>
      </c>
      <c r="M44" s="76" t="s">
        <v>245</v>
      </c>
      <c r="N44" s="71">
        <v>0</v>
      </c>
      <c r="O44" s="71">
        <v>0</v>
      </c>
      <c r="P44" s="71">
        <v>0</v>
      </c>
    </row>
    <row r="45" spans="1:16" ht="16.5" customHeight="1">
      <c r="A45" s="73">
        <v>20299</v>
      </c>
      <c r="B45" s="76" t="s">
        <v>246</v>
      </c>
      <c r="C45" s="77">
        <v>0</v>
      </c>
      <c r="D45" s="67"/>
      <c r="E45" s="67"/>
      <c r="F45" s="67">
        <f t="shared" si="1"/>
        <v>0</v>
      </c>
      <c r="G45" s="67">
        <v>0</v>
      </c>
      <c r="J45" s="77">
        <v>0</v>
      </c>
      <c r="K45" s="77">
        <v>0</v>
      </c>
      <c r="L45" s="73">
        <v>20299</v>
      </c>
      <c r="M45" s="76" t="s">
        <v>246</v>
      </c>
      <c r="N45" s="71">
        <v>0</v>
      </c>
      <c r="O45" s="71">
        <v>0</v>
      </c>
      <c r="P45" s="71">
        <v>0</v>
      </c>
    </row>
    <row r="46" spans="1:16" ht="16.5" customHeight="1">
      <c r="A46" s="73">
        <v>203</v>
      </c>
      <c r="B46" s="74" t="s">
        <v>247</v>
      </c>
      <c r="C46" s="67">
        <f>SUM(C47:C53)</f>
        <v>42</v>
      </c>
      <c r="D46" s="67">
        <f>SUM(D47:D53)</f>
        <v>102</v>
      </c>
      <c r="E46" s="67">
        <f>SUM(E47:E53)</f>
        <v>102</v>
      </c>
      <c r="F46" s="67">
        <f>SUM(F47:F53)</f>
        <v>0</v>
      </c>
      <c r="G46" s="67">
        <f>SUM(G47:G53)</f>
        <v>0</v>
      </c>
      <c r="J46" s="67">
        <f>SUM(J47:J53)</f>
        <v>0</v>
      </c>
      <c r="K46" s="67">
        <f>SUM(K47:K53)</f>
        <v>0</v>
      </c>
      <c r="L46" s="73">
        <v>203</v>
      </c>
      <c r="M46" s="74" t="s">
        <v>247</v>
      </c>
      <c r="N46" s="71">
        <v>0</v>
      </c>
      <c r="O46" s="71">
        <v>0</v>
      </c>
      <c r="P46" s="71">
        <v>0</v>
      </c>
    </row>
    <row r="47" spans="1:16" ht="16.5" customHeight="1">
      <c r="A47" s="73">
        <v>20301</v>
      </c>
      <c r="B47" s="76" t="s">
        <v>248</v>
      </c>
      <c r="C47" s="77">
        <v>0</v>
      </c>
      <c r="D47" s="67"/>
      <c r="E47" s="67"/>
      <c r="F47" s="67">
        <f aca="true" t="shared" si="2" ref="F47:F53">D47-E47</f>
        <v>0</v>
      </c>
      <c r="G47" s="67">
        <v>0</v>
      </c>
      <c r="J47" s="77">
        <v>0</v>
      </c>
      <c r="K47" s="77">
        <v>0</v>
      </c>
      <c r="L47" s="73">
        <v>20301</v>
      </c>
      <c r="M47" s="76" t="s">
        <v>248</v>
      </c>
      <c r="N47" s="71">
        <v>0</v>
      </c>
      <c r="O47" s="71">
        <v>0</v>
      </c>
      <c r="P47" s="71">
        <v>0</v>
      </c>
    </row>
    <row r="48" spans="1:16" ht="16.5" customHeight="1">
      <c r="A48" s="73">
        <v>20302</v>
      </c>
      <c r="B48" s="76" t="s">
        <v>249</v>
      </c>
      <c r="C48" s="77"/>
      <c r="D48" s="67"/>
      <c r="E48" s="67"/>
      <c r="F48" s="67">
        <f t="shared" si="2"/>
        <v>0</v>
      </c>
      <c r="G48" s="67">
        <v>0</v>
      </c>
      <c r="J48" s="77">
        <v>0</v>
      </c>
      <c r="K48" s="77">
        <v>0</v>
      </c>
      <c r="L48" s="73">
        <v>20302</v>
      </c>
      <c r="M48" s="76" t="s">
        <v>249</v>
      </c>
      <c r="N48" s="71">
        <v>0</v>
      </c>
      <c r="O48" s="71">
        <v>0</v>
      </c>
      <c r="P48" s="71">
        <v>0</v>
      </c>
    </row>
    <row r="49" spans="1:16" ht="16.5" customHeight="1">
      <c r="A49" s="73">
        <v>20303</v>
      </c>
      <c r="B49" s="76" t="s">
        <v>250</v>
      </c>
      <c r="C49" s="77"/>
      <c r="D49" s="67"/>
      <c r="E49" s="67"/>
      <c r="F49" s="67">
        <f t="shared" si="2"/>
        <v>0</v>
      </c>
      <c r="G49" s="67">
        <v>0</v>
      </c>
      <c r="J49" s="77">
        <v>0</v>
      </c>
      <c r="K49" s="77">
        <v>0</v>
      </c>
      <c r="L49" s="73">
        <v>20303</v>
      </c>
      <c r="M49" s="76" t="s">
        <v>250</v>
      </c>
      <c r="N49" s="71">
        <v>0</v>
      </c>
      <c r="O49" s="71">
        <v>0</v>
      </c>
      <c r="P49" s="71">
        <v>0</v>
      </c>
    </row>
    <row r="50" spans="1:16" ht="16.5" customHeight="1">
      <c r="A50" s="73">
        <v>20304</v>
      </c>
      <c r="B50" s="76" t="s">
        <v>251</v>
      </c>
      <c r="C50" s="77"/>
      <c r="D50" s="67"/>
      <c r="E50" s="67"/>
      <c r="F50" s="67">
        <f t="shared" si="2"/>
        <v>0</v>
      </c>
      <c r="G50" s="67">
        <v>0</v>
      </c>
      <c r="J50" s="77">
        <v>0</v>
      </c>
      <c r="K50" s="77">
        <v>0</v>
      </c>
      <c r="L50" s="73">
        <v>20304</v>
      </c>
      <c r="M50" s="76" t="s">
        <v>251</v>
      </c>
      <c r="N50" s="71">
        <v>0</v>
      </c>
      <c r="O50" s="71">
        <v>0</v>
      </c>
      <c r="P50" s="71">
        <v>0</v>
      </c>
    </row>
    <row r="51" spans="1:16" ht="16.5" customHeight="1">
      <c r="A51" s="73">
        <v>20305</v>
      </c>
      <c r="B51" s="76" t="s">
        <v>252</v>
      </c>
      <c r="C51" s="77"/>
      <c r="D51" s="67"/>
      <c r="E51" s="67"/>
      <c r="F51" s="67">
        <f t="shared" si="2"/>
        <v>0</v>
      </c>
      <c r="G51" s="67">
        <v>0</v>
      </c>
      <c r="J51" s="77">
        <v>0</v>
      </c>
      <c r="K51" s="77">
        <v>0</v>
      </c>
      <c r="L51" s="73">
        <v>20305</v>
      </c>
      <c r="M51" s="76" t="s">
        <v>252</v>
      </c>
      <c r="N51" s="71">
        <v>0</v>
      </c>
      <c r="O51" s="71">
        <v>0</v>
      </c>
      <c r="P51" s="71">
        <v>0</v>
      </c>
    </row>
    <row r="52" spans="1:16" ht="16.5" customHeight="1">
      <c r="A52" s="73">
        <v>20306</v>
      </c>
      <c r="B52" s="76" t="s">
        <v>253</v>
      </c>
      <c r="C52" s="70">
        <v>41</v>
      </c>
      <c r="D52" s="67">
        <v>101</v>
      </c>
      <c r="E52" s="67">
        <v>101</v>
      </c>
      <c r="F52" s="67">
        <f t="shared" si="2"/>
        <v>0</v>
      </c>
      <c r="G52" s="67">
        <v>0</v>
      </c>
      <c r="J52" s="77">
        <v>0</v>
      </c>
      <c r="K52" s="77">
        <v>0</v>
      </c>
      <c r="L52" s="73">
        <v>20306</v>
      </c>
      <c r="M52" s="76" t="s">
        <v>253</v>
      </c>
      <c r="N52" s="71">
        <v>0</v>
      </c>
      <c r="O52" s="71">
        <v>0</v>
      </c>
      <c r="P52" s="71">
        <v>0</v>
      </c>
    </row>
    <row r="53" spans="1:16" ht="16.5" customHeight="1">
      <c r="A53" s="73">
        <v>20399</v>
      </c>
      <c r="B53" s="76" t="s">
        <v>254</v>
      </c>
      <c r="C53" s="70">
        <v>1</v>
      </c>
      <c r="D53" s="67">
        <v>1</v>
      </c>
      <c r="E53" s="67">
        <v>1</v>
      </c>
      <c r="F53" s="67">
        <f t="shared" si="2"/>
        <v>0</v>
      </c>
      <c r="G53" s="67">
        <v>0</v>
      </c>
      <c r="J53" s="77">
        <v>0</v>
      </c>
      <c r="K53" s="77">
        <v>0</v>
      </c>
      <c r="L53" s="73">
        <v>20399</v>
      </c>
      <c r="M53" s="76" t="s">
        <v>254</v>
      </c>
      <c r="N53" s="71">
        <v>0</v>
      </c>
      <c r="O53" s="71">
        <v>0</v>
      </c>
      <c r="P53" s="71">
        <v>0</v>
      </c>
    </row>
    <row r="54" spans="1:16" ht="16.5" customHeight="1">
      <c r="A54" s="73">
        <v>204</v>
      </c>
      <c r="B54" s="74" t="s">
        <v>255</v>
      </c>
      <c r="C54" s="67">
        <f>SUM(C55:C65)</f>
        <v>5959</v>
      </c>
      <c r="D54" s="67">
        <f>SUM(D55:D65)</f>
        <v>7804</v>
      </c>
      <c r="E54" s="67">
        <f>SUM(E55:E65)</f>
        <v>7804</v>
      </c>
      <c r="F54" s="67">
        <f>SUM(F55:F65)</f>
        <v>0</v>
      </c>
      <c r="G54" s="67">
        <f>SUM(G55:G65)</f>
        <v>0</v>
      </c>
      <c r="J54" s="67">
        <f>SUM(J55:J65)</f>
        <v>51</v>
      </c>
      <c r="K54" s="67">
        <f>SUM(K55:K65)</f>
        <v>13</v>
      </c>
      <c r="L54" s="73">
        <v>204</v>
      </c>
      <c r="M54" s="74" t="s">
        <v>255</v>
      </c>
      <c r="N54" s="71">
        <v>38</v>
      </c>
      <c r="O54" s="71">
        <v>51</v>
      </c>
      <c r="P54" s="71">
        <v>13</v>
      </c>
    </row>
    <row r="55" spans="1:16" ht="16.5" customHeight="1">
      <c r="A55" s="73">
        <v>20401</v>
      </c>
      <c r="B55" s="76" t="s">
        <v>256</v>
      </c>
      <c r="C55" s="70">
        <v>292</v>
      </c>
      <c r="D55" s="67">
        <v>294</v>
      </c>
      <c r="E55" s="67">
        <v>294</v>
      </c>
      <c r="F55" s="67">
        <f aca="true" t="shared" si="3" ref="F55:F65">D55-E55</f>
        <v>0</v>
      </c>
      <c r="G55" s="67">
        <v>0</v>
      </c>
      <c r="J55" s="77"/>
      <c r="K55" s="77"/>
      <c r="L55" s="73">
        <v>20401</v>
      </c>
      <c r="M55" s="76" t="s">
        <v>256</v>
      </c>
      <c r="N55" s="71">
        <v>0</v>
      </c>
      <c r="O55" s="71">
        <v>0</v>
      </c>
      <c r="P55" s="71"/>
    </row>
    <row r="56" spans="1:16" ht="16.5" customHeight="1">
      <c r="A56" s="73">
        <v>20402</v>
      </c>
      <c r="B56" s="76" t="s">
        <v>257</v>
      </c>
      <c r="C56" s="70">
        <v>3697</v>
      </c>
      <c r="D56" s="67">
        <v>4959</v>
      </c>
      <c r="E56" s="67">
        <v>4959</v>
      </c>
      <c r="F56" s="67">
        <f t="shared" si="3"/>
        <v>0</v>
      </c>
      <c r="G56" s="67">
        <v>0</v>
      </c>
      <c r="J56" s="71">
        <v>14</v>
      </c>
      <c r="K56" s="77"/>
      <c r="L56" s="73">
        <v>20402</v>
      </c>
      <c r="M56" s="76" t="s">
        <v>257</v>
      </c>
      <c r="N56" s="71">
        <v>14</v>
      </c>
      <c r="O56" s="71">
        <v>14</v>
      </c>
      <c r="P56" s="71"/>
    </row>
    <row r="57" spans="1:16" ht="16.5" customHeight="1">
      <c r="A57" s="73">
        <v>20403</v>
      </c>
      <c r="B57" s="76" t="s">
        <v>258</v>
      </c>
      <c r="C57" s="70">
        <v>2</v>
      </c>
      <c r="D57" s="67">
        <v>1</v>
      </c>
      <c r="E57" s="67">
        <v>1</v>
      </c>
      <c r="F57" s="67">
        <f t="shared" si="3"/>
        <v>0</v>
      </c>
      <c r="G57" s="67">
        <v>0</v>
      </c>
      <c r="J57" s="71">
        <v>0</v>
      </c>
      <c r="K57" s="77"/>
      <c r="L57" s="73">
        <v>20403</v>
      </c>
      <c r="M57" s="76" t="s">
        <v>258</v>
      </c>
      <c r="N57" s="71">
        <v>0</v>
      </c>
      <c r="O57" s="71">
        <v>0</v>
      </c>
      <c r="P57" s="71"/>
    </row>
    <row r="58" spans="1:16" ht="16.5" customHeight="1">
      <c r="A58" s="73">
        <v>20404</v>
      </c>
      <c r="B58" s="76" t="s">
        <v>259</v>
      </c>
      <c r="C58" s="70">
        <v>528</v>
      </c>
      <c r="D58" s="67">
        <v>705</v>
      </c>
      <c r="E58" s="67">
        <v>705</v>
      </c>
      <c r="F58" s="67">
        <f t="shared" si="3"/>
        <v>0</v>
      </c>
      <c r="G58" s="67">
        <v>0</v>
      </c>
      <c r="J58" s="71">
        <v>0</v>
      </c>
      <c r="K58" s="77"/>
      <c r="L58" s="73">
        <v>20404</v>
      </c>
      <c r="M58" s="76" t="s">
        <v>259</v>
      </c>
      <c r="N58" s="71">
        <v>0</v>
      </c>
      <c r="O58" s="71">
        <v>0</v>
      </c>
      <c r="P58" s="71"/>
    </row>
    <row r="59" spans="1:16" ht="16.5" customHeight="1">
      <c r="A59" s="73">
        <v>20405</v>
      </c>
      <c r="B59" s="76" t="s">
        <v>260</v>
      </c>
      <c r="C59" s="70">
        <v>864</v>
      </c>
      <c r="D59" s="67">
        <v>1068</v>
      </c>
      <c r="E59" s="67">
        <v>1068</v>
      </c>
      <c r="F59" s="67">
        <f t="shared" si="3"/>
        <v>0</v>
      </c>
      <c r="G59" s="67">
        <v>0</v>
      </c>
      <c r="J59" s="71">
        <v>20</v>
      </c>
      <c r="K59" s="77"/>
      <c r="L59" s="73">
        <v>20405</v>
      </c>
      <c r="M59" s="76" t="s">
        <v>260</v>
      </c>
      <c r="N59" s="71">
        <v>20</v>
      </c>
      <c r="O59" s="71">
        <v>20</v>
      </c>
      <c r="P59" s="71"/>
    </row>
    <row r="60" spans="1:16" ht="16.5" customHeight="1">
      <c r="A60" s="73">
        <v>20406</v>
      </c>
      <c r="B60" s="76" t="s">
        <v>261</v>
      </c>
      <c r="C60" s="70">
        <v>523</v>
      </c>
      <c r="D60" s="67">
        <v>704</v>
      </c>
      <c r="E60" s="67">
        <v>704</v>
      </c>
      <c r="F60" s="67">
        <f t="shared" si="3"/>
        <v>0</v>
      </c>
      <c r="G60" s="67">
        <v>0</v>
      </c>
      <c r="J60" s="71">
        <v>17</v>
      </c>
      <c r="K60" s="77">
        <v>13</v>
      </c>
      <c r="L60" s="73">
        <v>20406</v>
      </c>
      <c r="M60" s="76" t="s">
        <v>261</v>
      </c>
      <c r="N60" s="71">
        <v>4</v>
      </c>
      <c r="O60" s="71">
        <v>17</v>
      </c>
      <c r="P60" s="71">
        <v>13</v>
      </c>
    </row>
    <row r="61" spans="1:16" ht="16.5" customHeight="1">
      <c r="A61" s="73">
        <v>20407</v>
      </c>
      <c r="B61" s="76" t="s">
        <v>262</v>
      </c>
      <c r="C61" s="70">
        <v>0</v>
      </c>
      <c r="D61" s="67"/>
      <c r="E61" s="67"/>
      <c r="F61" s="67">
        <f t="shared" si="3"/>
        <v>0</v>
      </c>
      <c r="G61" s="67">
        <v>0</v>
      </c>
      <c r="J61" s="77"/>
      <c r="K61" s="77"/>
      <c r="L61" s="73">
        <v>20407</v>
      </c>
      <c r="M61" s="76" t="s">
        <v>262</v>
      </c>
      <c r="N61" s="71">
        <v>0</v>
      </c>
      <c r="O61" s="71">
        <v>0</v>
      </c>
      <c r="P61" s="71"/>
    </row>
    <row r="62" spans="1:16" ht="16.5" customHeight="1">
      <c r="A62" s="73">
        <v>20408</v>
      </c>
      <c r="B62" s="76" t="s">
        <v>263</v>
      </c>
      <c r="C62" s="70">
        <v>0</v>
      </c>
      <c r="D62" s="67"/>
      <c r="E62" s="67"/>
      <c r="F62" s="67">
        <f t="shared" si="3"/>
        <v>0</v>
      </c>
      <c r="G62" s="67">
        <v>0</v>
      </c>
      <c r="J62" s="77"/>
      <c r="K62" s="77"/>
      <c r="L62" s="73">
        <v>20408</v>
      </c>
      <c r="M62" s="76" t="s">
        <v>263</v>
      </c>
      <c r="N62" s="71">
        <v>0</v>
      </c>
      <c r="O62" s="71">
        <v>0</v>
      </c>
      <c r="P62" s="71"/>
    </row>
    <row r="63" spans="1:16" ht="16.5" customHeight="1">
      <c r="A63" s="73">
        <v>20409</v>
      </c>
      <c r="B63" s="76" t="s">
        <v>264</v>
      </c>
      <c r="C63" s="70">
        <v>0</v>
      </c>
      <c r="D63" s="67"/>
      <c r="E63" s="67"/>
      <c r="F63" s="67">
        <f t="shared" si="3"/>
        <v>0</v>
      </c>
      <c r="G63" s="67">
        <v>0</v>
      </c>
      <c r="J63" s="77"/>
      <c r="K63" s="77"/>
      <c r="L63" s="73">
        <v>20409</v>
      </c>
      <c r="M63" s="76" t="s">
        <v>264</v>
      </c>
      <c r="N63" s="71">
        <v>0</v>
      </c>
      <c r="O63" s="71">
        <v>0</v>
      </c>
      <c r="P63" s="71"/>
    </row>
    <row r="64" spans="1:16" ht="16.5" customHeight="1">
      <c r="A64" s="73">
        <v>20410</v>
      </c>
      <c r="B64" s="76" t="s">
        <v>265</v>
      </c>
      <c r="C64" s="70">
        <v>0</v>
      </c>
      <c r="D64" s="67"/>
      <c r="E64" s="67"/>
      <c r="F64" s="67">
        <f t="shared" si="3"/>
        <v>0</v>
      </c>
      <c r="G64" s="67">
        <v>0</v>
      </c>
      <c r="J64" s="77"/>
      <c r="K64" s="77"/>
      <c r="L64" s="73">
        <v>20410</v>
      </c>
      <c r="M64" s="76" t="s">
        <v>265</v>
      </c>
      <c r="N64" s="71">
        <v>0</v>
      </c>
      <c r="O64" s="71">
        <v>0</v>
      </c>
      <c r="P64" s="71"/>
    </row>
    <row r="65" spans="1:16" ht="16.5" customHeight="1">
      <c r="A65" s="73">
        <v>20499</v>
      </c>
      <c r="B65" s="76" t="s">
        <v>266</v>
      </c>
      <c r="C65" s="70">
        <v>53</v>
      </c>
      <c r="D65" s="67">
        <v>73</v>
      </c>
      <c r="E65" s="67">
        <v>73</v>
      </c>
      <c r="F65" s="67">
        <f t="shared" si="3"/>
        <v>0</v>
      </c>
      <c r="G65" s="67">
        <v>0</v>
      </c>
      <c r="J65" s="77"/>
      <c r="K65" s="77"/>
      <c r="L65" s="73">
        <v>20499</v>
      </c>
      <c r="M65" s="76" t="s">
        <v>266</v>
      </c>
      <c r="N65" s="71">
        <v>0</v>
      </c>
      <c r="O65" s="71">
        <v>0</v>
      </c>
      <c r="P65" s="71"/>
    </row>
    <row r="66" spans="1:16" ht="16.5" customHeight="1">
      <c r="A66" s="73">
        <v>205</v>
      </c>
      <c r="B66" s="74" t="s">
        <v>267</v>
      </c>
      <c r="C66" s="67">
        <f>SUM(C67:C76)</f>
        <v>37811</v>
      </c>
      <c r="D66" s="67">
        <f>SUM(D67:D76)</f>
        <v>50074</v>
      </c>
      <c r="E66" s="67">
        <f>SUM(E67:E76)</f>
        <v>50074</v>
      </c>
      <c r="F66" s="67">
        <f>SUM(F67:F76)</f>
        <v>0</v>
      </c>
      <c r="G66" s="67">
        <f>SUM(G67:G76)</f>
        <v>0</v>
      </c>
      <c r="J66" s="67">
        <f>SUM(J67:J76)</f>
        <v>10616</v>
      </c>
      <c r="K66" s="67">
        <f>SUM(K67:K76)</f>
        <v>5122</v>
      </c>
      <c r="L66" s="73">
        <v>205</v>
      </c>
      <c r="M66" s="74" t="s">
        <v>267</v>
      </c>
      <c r="N66" s="71">
        <v>5494</v>
      </c>
      <c r="O66" s="71">
        <v>10616</v>
      </c>
      <c r="P66" s="71">
        <v>5122</v>
      </c>
    </row>
    <row r="67" spans="1:16" ht="16.5" customHeight="1">
      <c r="A67" s="73">
        <v>20501</v>
      </c>
      <c r="B67" s="76" t="s">
        <v>268</v>
      </c>
      <c r="C67" s="70">
        <v>118</v>
      </c>
      <c r="D67" s="67">
        <v>112</v>
      </c>
      <c r="E67" s="67">
        <v>112</v>
      </c>
      <c r="F67" s="67">
        <f aca="true" t="shared" si="4" ref="F67:F76">D67-E67</f>
        <v>0</v>
      </c>
      <c r="G67" s="67">
        <v>0</v>
      </c>
      <c r="J67" s="77"/>
      <c r="K67" s="77"/>
      <c r="L67" s="73">
        <v>20501</v>
      </c>
      <c r="M67" s="76" t="s">
        <v>268</v>
      </c>
      <c r="N67" s="71">
        <v>0</v>
      </c>
      <c r="O67" s="71">
        <v>0</v>
      </c>
      <c r="P67" s="71"/>
    </row>
    <row r="68" spans="1:16" ht="16.5" customHeight="1">
      <c r="A68" s="73">
        <v>20502</v>
      </c>
      <c r="B68" s="76" t="s">
        <v>269</v>
      </c>
      <c r="C68" s="70">
        <v>36136</v>
      </c>
      <c r="D68" s="67">
        <v>46771</v>
      </c>
      <c r="E68" s="67">
        <v>46771</v>
      </c>
      <c r="F68" s="67">
        <f t="shared" si="4"/>
        <v>0</v>
      </c>
      <c r="G68" s="67">
        <v>0</v>
      </c>
      <c r="J68" s="71">
        <v>9401</v>
      </c>
      <c r="K68" s="77">
        <v>5120</v>
      </c>
      <c r="L68" s="73">
        <v>20502</v>
      </c>
      <c r="M68" s="76" t="s">
        <v>269</v>
      </c>
      <c r="N68" s="71">
        <v>4281</v>
      </c>
      <c r="O68" s="71">
        <v>9401</v>
      </c>
      <c r="P68" s="71">
        <v>5120</v>
      </c>
    </row>
    <row r="69" spans="1:16" ht="16.5" customHeight="1">
      <c r="A69" s="73">
        <v>20503</v>
      </c>
      <c r="B69" s="76" t="s">
        <v>270</v>
      </c>
      <c r="C69" s="70">
        <v>388</v>
      </c>
      <c r="D69" s="67">
        <v>1750</v>
      </c>
      <c r="E69" s="67">
        <v>1750</v>
      </c>
      <c r="F69" s="67">
        <f t="shared" si="4"/>
        <v>0</v>
      </c>
      <c r="G69" s="67">
        <v>0</v>
      </c>
      <c r="J69" s="71">
        <v>1115</v>
      </c>
      <c r="K69" s="77">
        <v>2</v>
      </c>
      <c r="L69" s="73">
        <v>20503</v>
      </c>
      <c r="M69" s="76" t="s">
        <v>270</v>
      </c>
      <c r="N69" s="71">
        <v>1113</v>
      </c>
      <c r="O69" s="71">
        <v>1115</v>
      </c>
      <c r="P69" s="71">
        <v>2</v>
      </c>
    </row>
    <row r="70" spans="1:16" ht="16.5" customHeight="1">
      <c r="A70" s="73">
        <v>20504</v>
      </c>
      <c r="B70" s="76" t="s">
        <v>271</v>
      </c>
      <c r="C70" s="70">
        <v>1</v>
      </c>
      <c r="D70" s="67"/>
      <c r="E70" s="67">
        <v>0</v>
      </c>
      <c r="F70" s="67">
        <f t="shared" si="4"/>
        <v>0</v>
      </c>
      <c r="G70" s="67">
        <v>0</v>
      </c>
      <c r="J70" s="71">
        <v>0</v>
      </c>
      <c r="K70" s="77"/>
      <c r="L70" s="73">
        <v>20504</v>
      </c>
      <c r="M70" s="76" t="s">
        <v>271</v>
      </c>
      <c r="N70" s="71">
        <v>0</v>
      </c>
      <c r="O70" s="71">
        <v>0</v>
      </c>
      <c r="P70" s="71"/>
    </row>
    <row r="71" spans="1:16" ht="16.5" customHeight="1">
      <c r="A71" s="73">
        <v>20505</v>
      </c>
      <c r="B71" s="76" t="s">
        <v>272</v>
      </c>
      <c r="C71" s="70">
        <v>0</v>
      </c>
      <c r="D71" s="67"/>
      <c r="E71" s="67">
        <v>0</v>
      </c>
      <c r="F71" s="67">
        <f t="shared" si="4"/>
        <v>0</v>
      </c>
      <c r="G71" s="67">
        <v>0</v>
      </c>
      <c r="J71" s="71">
        <v>0</v>
      </c>
      <c r="K71" s="77"/>
      <c r="L71" s="73">
        <v>20505</v>
      </c>
      <c r="M71" s="76" t="s">
        <v>272</v>
      </c>
      <c r="N71" s="71">
        <v>0</v>
      </c>
      <c r="O71" s="71">
        <v>0</v>
      </c>
      <c r="P71" s="71"/>
    </row>
    <row r="72" spans="1:16" ht="16.5" customHeight="1">
      <c r="A72" s="73">
        <v>20506</v>
      </c>
      <c r="B72" s="76" t="s">
        <v>273</v>
      </c>
      <c r="C72" s="70">
        <v>0</v>
      </c>
      <c r="D72" s="67"/>
      <c r="E72" s="67">
        <v>0</v>
      </c>
      <c r="F72" s="67">
        <f t="shared" si="4"/>
        <v>0</v>
      </c>
      <c r="G72" s="67">
        <v>0</v>
      </c>
      <c r="J72" s="71">
        <v>0</v>
      </c>
      <c r="K72" s="77"/>
      <c r="L72" s="73">
        <v>20506</v>
      </c>
      <c r="M72" s="76" t="s">
        <v>273</v>
      </c>
      <c r="N72" s="71">
        <v>0</v>
      </c>
      <c r="O72" s="71">
        <v>0</v>
      </c>
      <c r="P72" s="71"/>
    </row>
    <row r="73" spans="1:16" ht="16.5" customHeight="1">
      <c r="A73" s="73">
        <v>20507</v>
      </c>
      <c r="B73" s="76" t="s">
        <v>274</v>
      </c>
      <c r="C73" s="70">
        <v>31</v>
      </c>
      <c r="D73" s="67">
        <v>129</v>
      </c>
      <c r="E73" s="67">
        <v>129</v>
      </c>
      <c r="F73" s="67">
        <f t="shared" si="4"/>
        <v>0</v>
      </c>
      <c r="G73" s="67">
        <v>0</v>
      </c>
      <c r="J73" s="71">
        <v>0</v>
      </c>
      <c r="K73" s="77"/>
      <c r="L73" s="73">
        <v>20507</v>
      </c>
      <c r="M73" s="76" t="s">
        <v>274</v>
      </c>
      <c r="N73" s="71">
        <v>0</v>
      </c>
      <c r="O73" s="71">
        <v>0</v>
      </c>
      <c r="P73" s="71"/>
    </row>
    <row r="74" spans="1:16" ht="16.5" customHeight="1">
      <c r="A74" s="73">
        <v>20508</v>
      </c>
      <c r="B74" s="76" t="s">
        <v>275</v>
      </c>
      <c r="C74" s="70">
        <v>417</v>
      </c>
      <c r="D74" s="67">
        <v>590</v>
      </c>
      <c r="E74" s="67">
        <v>590</v>
      </c>
      <c r="F74" s="67">
        <f t="shared" si="4"/>
        <v>0</v>
      </c>
      <c r="G74" s="67">
        <v>0</v>
      </c>
      <c r="J74" s="71">
        <v>100</v>
      </c>
      <c r="K74" s="77"/>
      <c r="L74" s="73">
        <v>20508</v>
      </c>
      <c r="M74" s="76" t="s">
        <v>275</v>
      </c>
      <c r="N74" s="71">
        <v>100</v>
      </c>
      <c r="O74" s="71">
        <v>100</v>
      </c>
      <c r="P74" s="71"/>
    </row>
    <row r="75" spans="1:16" ht="16.5" customHeight="1">
      <c r="A75" s="73">
        <v>20509</v>
      </c>
      <c r="B75" s="76" t="s">
        <v>276</v>
      </c>
      <c r="C75" s="70">
        <v>720</v>
      </c>
      <c r="D75" s="67">
        <v>722</v>
      </c>
      <c r="E75" s="67">
        <v>722</v>
      </c>
      <c r="F75" s="67">
        <f t="shared" si="4"/>
        <v>0</v>
      </c>
      <c r="G75" s="67">
        <v>0</v>
      </c>
      <c r="J75" s="77"/>
      <c r="K75" s="77"/>
      <c r="L75" s="73">
        <v>20509</v>
      </c>
      <c r="M75" s="76" t="s">
        <v>276</v>
      </c>
      <c r="N75" s="71">
        <v>0</v>
      </c>
      <c r="O75" s="71">
        <v>0</v>
      </c>
      <c r="P75" s="71"/>
    </row>
    <row r="76" spans="1:16" ht="16.5" customHeight="1">
      <c r="A76" s="73">
        <v>20599</v>
      </c>
      <c r="B76" s="76" t="s">
        <v>277</v>
      </c>
      <c r="C76" s="77"/>
      <c r="D76" s="67"/>
      <c r="E76" s="67"/>
      <c r="F76" s="67">
        <f t="shared" si="4"/>
        <v>0</v>
      </c>
      <c r="G76" s="67">
        <v>0</v>
      </c>
      <c r="J76" s="77"/>
      <c r="K76" s="77"/>
      <c r="L76" s="73">
        <v>20599</v>
      </c>
      <c r="M76" s="76" t="s">
        <v>277</v>
      </c>
      <c r="N76" s="71">
        <v>0</v>
      </c>
      <c r="O76" s="71">
        <v>0</v>
      </c>
      <c r="P76" s="71"/>
    </row>
    <row r="77" spans="1:16" ht="16.5" customHeight="1">
      <c r="A77" s="73">
        <v>206</v>
      </c>
      <c r="B77" s="74" t="s">
        <v>278</v>
      </c>
      <c r="C77" s="67">
        <f>SUM(C78:C87)</f>
        <v>938</v>
      </c>
      <c r="D77" s="67">
        <f>SUM(D78:D87)</f>
        <v>1262</v>
      </c>
      <c r="E77" s="67">
        <f>SUM(E78:E87)</f>
        <v>1262</v>
      </c>
      <c r="F77" s="67">
        <f>SUM(F78:F87)</f>
        <v>0</v>
      </c>
      <c r="G77" s="67">
        <f>SUM(G78:G87)</f>
        <v>0</v>
      </c>
      <c r="J77" s="67">
        <f>SUM(J78:J87)</f>
        <v>0</v>
      </c>
      <c r="K77" s="67">
        <f>SUM(K78:K87)</f>
        <v>0</v>
      </c>
      <c r="L77" s="73">
        <v>206</v>
      </c>
      <c r="M77" s="74" t="s">
        <v>278</v>
      </c>
      <c r="N77" s="71">
        <v>0</v>
      </c>
      <c r="O77" s="71">
        <v>0</v>
      </c>
      <c r="P77" s="71">
        <v>0</v>
      </c>
    </row>
    <row r="78" spans="1:16" ht="16.5" customHeight="1">
      <c r="A78" s="73">
        <v>20601</v>
      </c>
      <c r="B78" s="76" t="s">
        <v>279</v>
      </c>
      <c r="C78" s="70">
        <v>93</v>
      </c>
      <c r="D78" s="67">
        <v>115</v>
      </c>
      <c r="E78" s="67">
        <v>115</v>
      </c>
      <c r="F78" s="67">
        <f aca="true" t="shared" si="5" ref="F78:F87">D78-E78</f>
        <v>0</v>
      </c>
      <c r="G78" s="67">
        <v>0</v>
      </c>
      <c r="J78" s="77"/>
      <c r="K78" s="77"/>
      <c r="L78" s="73">
        <v>20601</v>
      </c>
      <c r="M78" s="76" t="s">
        <v>279</v>
      </c>
      <c r="N78" s="71">
        <v>0</v>
      </c>
      <c r="O78" s="71">
        <v>0</v>
      </c>
      <c r="P78" s="71"/>
    </row>
    <row r="79" spans="1:16" ht="16.5" customHeight="1">
      <c r="A79" s="73">
        <v>20602</v>
      </c>
      <c r="B79" s="76" t="s">
        <v>280</v>
      </c>
      <c r="C79" s="70">
        <v>52</v>
      </c>
      <c r="D79" s="67">
        <v>57</v>
      </c>
      <c r="E79" s="67">
        <v>57</v>
      </c>
      <c r="F79" s="67">
        <f t="shared" si="5"/>
        <v>0</v>
      </c>
      <c r="G79" s="67">
        <v>0</v>
      </c>
      <c r="J79" s="77"/>
      <c r="K79" s="77"/>
      <c r="L79" s="73">
        <v>20602</v>
      </c>
      <c r="M79" s="76" t="s">
        <v>280</v>
      </c>
      <c r="N79" s="71">
        <v>0</v>
      </c>
      <c r="O79" s="71">
        <v>0</v>
      </c>
      <c r="P79" s="71"/>
    </row>
    <row r="80" spans="1:16" ht="16.5" customHeight="1">
      <c r="A80" s="73">
        <v>20603</v>
      </c>
      <c r="B80" s="76" t="s">
        <v>281</v>
      </c>
      <c r="C80" s="70">
        <v>0</v>
      </c>
      <c r="D80" s="67"/>
      <c r="E80" s="67">
        <v>0</v>
      </c>
      <c r="F80" s="67">
        <f t="shared" si="5"/>
        <v>0</v>
      </c>
      <c r="G80" s="67">
        <v>0</v>
      </c>
      <c r="J80" s="77"/>
      <c r="K80" s="77"/>
      <c r="L80" s="73">
        <v>20603</v>
      </c>
      <c r="M80" s="76" t="s">
        <v>281</v>
      </c>
      <c r="N80" s="71">
        <v>0</v>
      </c>
      <c r="O80" s="71">
        <v>0</v>
      </c>
      <c r="P80" s="71"/>
    </row>
    <row r="81" spans="1:16" ht="16.5" customHeight="1">
      <c r="A81" s="73">
        <v>20604</v>
      </c>
      <c r="B81" s="76" t="s">
        <v>282</v>
      </c>
      <c r="C81" s="70">
        <v>710</v>
      </c>
      <c r="D81" s="67">
        <v>710</v>
      </c>
      <c r="E81" s="67">
        <v>710</v>
      </c>
      <c r="F81" s="67">
        <f t="shared" si="5"/>
        <v>0</v>
      </c>
      <c r="G81" s="67">
        <v>0</v>
      </c>
      <c r="J81" s="77"/>
      <c r="K81" s="77"/>
      <c r="L81" s="73">
        <v>20604</v>
      </c>
      <c r="M81" s="76" t="s">
        <v>282</v>
      </c>
      <c r="N81" s="71">
        <v>0</v>
      </c>
      <c r="O81" s="71">
        <v>0</v>
      </c>
      <c r="P81" s="71"/>
    </row>
    <row r="82" spans="1:16" ht="16.5" customHeight="1">
      <c r="A82" s="73">
        <v>20605</v>
      </c>
      <c r="B82" s="76" t="s">
        <v>283</v>
      </c>
      <c r="C82" s="70">
        <v>1</v>
      </c>
      <c r="D82" s="67">
        <v>1</v>
      </c>
      <c r="E82" s="67">
        <v>1</v>
      </c>
      <c r="F82" s="67">
        <f t="shared" si="5"/>
        <v>0</v>
      </c>
      <c r="G82" s="67">
        <v>0</v>
      </c>
      <c r="J82" s="77"/>
      <c r="K82" s="77"/>
      <c r="L82" s="73">
        <v>20605</v>
      </c>
      <c r="M82" s="76" t="s">
        <v>283</v>
      </c>
      <c r="N82" s="71">
        <v>0</v>
      </c>
      <c r="O82" s="71">
        <v>0</v>
      </c>
      <c r="P82" s="71"/>
    </row>
    <row r="83" spans="1:16" ht="16.5" customHeight="1">
      <c r="A83" s="73">
        <v>20606</v>
      </c>
      <c r="B83" s="76" t="s">
        <v>284</v>
      </c>
      <c r="C83" s="70">
        <v>0</v>
      </c>
      <c r="D83" s="67"/>
      <c r="E83" s="67">
        <v>0</v>
      </c>
      <c r="F83" s="67">
        <f t="shared" si="5"/>
        <v>0</v>
      </c>
      <c r="G83" s="67">
        <v>0</v>
      </c>
      <c r="J83" s="77"/>
      <c r="K83" s="77"/>
      <c r="L83" s="73">
        <v>20606</v>
      </c>
      <c r="M83" s="76" t="s">
        <v>284</v>
      </c>
      <c r="N83" s="71">
        <v>0</v>
      </c>
      <c r="O83" s="71">
        <v>0</v>
      </c>
      <c r="P83" s="71"/>
    </row>
    <row r="84" spans="1:16" ht="16.5" customHeight="1">
      <c r="A84" s="73">
        <v>20607</v>
      </c>
      <c r="B84" s="76" t="s">
        <v>285</v>
      </c>
      <c r="C84" s="70">
        <v>82</v>
      </c>
      <c r="D84" s="67">
        <v>99</v>
      </c>
      <c r="E84" s="67">
        <v>99</v>
      </c>
      <c r="F84" s="67">
        <f t="shared" si="5"/>
        <v>0</v>
      </c>
      <c r="G84" s="67">
        <v>0</v>
      </c>
      <c r="J84" s="77"/>
      <c r="K84" s="77"/>
      <c r="L84" s="73">
        <v>20607</v>
      </c>
      <c r="M84" s="76" t="s">
        <v>285</v>
      </c>
      <c r="N84" s="71">
        <v>0</v>
      </c>
      <c r="O84" s="71">
        <v>0</v>
      </c>
      <c r="P84" s="71"/>
    </row>
    <row r="85" spans="1:16" ht="16.5" customHeight="1">
      <c r="A85" s="73">
        <v>20608</v>
      </c>
      <c r="B85" s="76" t="s">
        <v>286</v>
      </c>
      <c r="C85" s="83">
        <v>0</v>
      </c>
      <c r="D85" s="67"/>
      <c r="E85" s="67">
        <v>0</v>
      </c>
      <c r="F85" s="67">
        <f t="shared" si="5"/>
        <v>0</v>
      </c>
      <c r="G85" s="67">
        <v>0</v>
      </c>
      <c r="J85" s="77"/>
      <c r="K85" s="77"/>
      <c r="L85" s="73">
        <v>20608</v>
      </c>
      <c r="M85" s="76" t="s">
        <v>286</v>
      </c>
      <c r="N85" s="71">
        <v>0</v>
      </c>
      <c r="O85" s="71">
        <v>0</v>
      </c>
      <c r="P85" s="71"/>
    </row>
    <row r="86" spans="1:16" ht="17.25" customHeight="1">
      <c r="A86" s="73">
        <v>20609</v>
      </c>
      <c r="B86" s="76" t="s">
        <v>287</v>
      </c>
      <c r="C86" s="70"/>
      <c r="D86" s="67"/>
      <c r="E86" s="67">
        <v>0</v>
      </c>
      <c r="F86" s="67">
        <f t="shared" si="5"/>
        <v>0</v>
      </c>
      <c r="G86" s="67">
        <v>0</v>
      </c>
      <c r="J86" s="77"/>
      <c r="K86" s="77"/>
      <c r="L86" s="73">
        <v>20609</v>
      </c>
      <c r="M86" s="76" t="s">
        <v>287</v>
      </c>
      <c r="N86" s="71">
        <v>0</v>
      </c>
      <c r="O86" s="71">
        <v>0</v>
      </c>
      <c r="P86" s="71"/>
    </row>
    <row r="87" spans="1:16" ht="17.25" customHeight="1">
      <c r="A87" s="73">
        <v>20699</v>
      </c>
      <c r="B87" s="76" t="s">
        <v>288</v>
      </c>
      <c r="C87" s="84">
        <v>0</v>
      </c>
      <c r="D87" s="67">
        <v>280</v>
      </c>
      <c r="E87" s="67">
        <v>280</v>
      </c>
      <c r="F87" s="67">
        <f t="shared" si="5"/>
        <v>0</v>
      </c>
      <c r="G87" s="67">
        <v>0</v>
      </c>
      <c r="J87" s="77">
        <v>0</v>
      </c>
      <c r="K87" s="77">
        <v>0</v>
      </c>
      <c r="L87" s="73">
        <v>20699</v>
      </c>
      <c r="M87" s="76" t="s">
        <v>288</v>
      </c>
      <c r="N87" s="71">
        <v>0</v>
      </c>
      <c r="O87" s="71">
        <v>0</v>
      </c>
      <c r="P87" s="71">
        <v>0</v>
      </c>
    </row>
    <row r="88" spans="1:16" ht="17.25" customHeight="1">
      <c r="A88" s="73">
        <v>207</v>
      </c>
      <c r="B88" s="74" t="s">
        <v>289</v>
      </c>
      <c r="C88" s="67">
        <f>SUM(C89:C94)</f>
        <v>1347</v>
      </c>
      <c r="D88" s="67">
        <f>SUM(D89:D94)</f>
        <v>3669</v>
      </c>
      <c r="E88" s="67">
        <f>SUM(E89:E94)</f>
        <v>3669</v>
      </c>
      <c r="F88" s="67">
        <f>SUM(F89:F94)</f>
        <v>0</v>
      </c>
      <c r="G88" s="67">
        <f>SUM(G89:G94)</f>
        <v>0</v>
      </c>
      <c r="J88" s="85">
        <f>SUM(J89:J94)</f>
        <v>1860</v>
      </c>
      <c r="K88" s="67">
        <f>SUM(K89:K94)</f>
        <v>0</v>
      </c>
      <c r="L88" s="73">
        <v>207</v>
      </c>
      <c r="M88" s="74" t="s">
        <v>289</v>
      </c>
      <c r="N88" s="71">
        <v>1860</v>
      </c>
      <c r="O88" s="71">
        <v>1860</v>
      </c>
      <c r="P88" s="71">
        <v>0</v>
      </c>
    </row>
    <row r="89" spans="1:16" ht="17.25" customHeight="1">
      <c r="A89" s="73">
        <v>20701</v>
      </c>
      <c r="B89" s="76" t="s">
        <v>290</v>
      </c>
      <c r="C89" s="70">
        <v>583</v>
      </c>
      <c r="D89" s="67">
        <v>849</v>
      </c>
      <c r="E89" s="67">
        <v>849</v>
      </c>
      <c r="F89" s="67">
        <f aca="true" t="shared" si="6" ref="F89:F94">D89-E89</f>
        <v>0</v>
      </c>
      <c r="G89" s="67">
        <v>0</v>
      </c>
      <c r="J89" s="71">
        <v>150</v>
      </c>
      <c r="K89" s="77"/>
      <c r="L89" s="73">
        <v>20701</v>
      </c>
      <c r="M89" s="76" t="s">
        <v>290</v>
      </c>
      <c r="N89" s="71">
        <v>150</v>
      </c>
      <c r="O89" s="71">
        <v>150</v>
      </c>
      <c r="P89" s="71"/>
    </row>
    <row r="90" spans="1:16" ht="17.25" customHeight="1">
      <c r="A90" s="73">
        <v>20702</v>
      </c>
      <c r="B90" s="76" t="s">
        <v>291</v>
      </c>
      <c r="C90" s="70">
        <v>49</v>
      </c>
      <c r="D90" s="67">
        <v>1299</v>
      </c>
      <c r="E90" s="67">
        <v>1299</v>
      </c>
      <c r="F90" s="67">
        <f t="shared" si="6"/>
        <v>0</v>
      </c>
      <c r="G90" s="67">
        <v>0</v>
      </c>
      <c r="J90" s="71">
        <v>1150</v>
      </c>
      <c r="K90" s="77">
        <v>0</v>
      </c>
      <c r="L90" s="73">
        <v>20702</v>
      </c>
      <c r="M90" s="76" t="s">
        <v>291</v>
      </c>
      <c r="N90" s="71">
        <v>1150</v>
      </c>
      <c r="O90" s="71">
        <v>1150</v>
      </c>
      <c r="P90" s="71">
        <v>0</v>
      </c>
    </row>
    <row r="91" spans="1:16" ht="16.5" customHeight="1">
      <c r="A91" s="73">
        <v>20703</v>
      </c>
      <c r="B91" s="76" t="s">
        <v>292</v>
      </c>
      <c r="C91" s="70">
        <v>51</v>
      </c>
      <c r="D91" s="67">
        <v>302</v>
      </c>
      <c r="E91" s="67">
        <v>302</v>
      </c>
      <c r="F91" s="67">
        <f t="shared" si="6"/>
        <v>0</v>
      </c>
      <c r="G91" s="67">
        <v>0</v>
      </c>
      <c r="J91" s="71">
        <v>10</v>
      </c>
      <c r="K91" s="77">
        <v>0</v>
      </c>
      <c r="L91" s="73">
        <v>20703</v>
      </c>
      <c r="M91" s="76" t="s">
        <v>292</v>
      </c>
      <c r="N91" s="71">
        <v>10</v>
      </c>
      <c r="O91" s="71">
        <v>10</v>
      </c>
      <c r="P91" s="71">
        <v>0</v>
      </c>
    </row>
    <row r="92" spans="1:16" ht="16.5" customHeight="1">
      <c r="A92" s="73">
        <v>20704</v>
      </c>
      <c r="B92" s="76" t="s">
        <v>293</v>
      </c>
      <c r="C92" s="70">
        <v>478</v>
      </c>
      <c r="D92" s="67">
        <v>683</v>
      </c>
      <c r="E92" s="67">
        <v>683</v>
      </c>
      <c r="F92" s="67">
        <f t="shared" si="6"/>
        <v>0</v>
      </c>
      <c r="G92" s="67">
        <v>0</v>
      </c>
      <c r="J92" s="71">
        <v>0</v>
      </c>
      <c r="K92" s="77">
        <v>0</v>
      </c>
      <c r="L92" s="73">
        <v>20704</v>
      </c>
      <c r="M92" s="76" t="s">
        <v>293</v>
      </c>
      <c r="N92" s="71">
        <v>0</v>
      </c>
      <c r="O92" s="71">
        <v>0</v>
      </c>
      <c r="P92" s="71">
        <v>0</v>
      </c>
    </row>
    <row r="93" spans="1:16" ht="16.5" customHeight="1">
      <c r="A93" s="73">
        <v>20705</v>
      </c>
      <c r="B93" s="76" t="s">
        <v>294</v>
      </c>
      <c r="C93" s="70">
        <v>17</v>
      </c>
      <c r="D93" s="67">
        <v>21</v>
      </c>
      <c r="E93" s="67">
        <v>21</v>
      </c>
      <c r="F93" s="67">
        <f t="shared" si="6"/>
        <v>0</v>
      </c>
      <c r="G93" s="67">
        <v>0</v>
      </c>
      <c r="J93" s="71">
        <v>0</v>
      </c>
      <c r="K93" s="77">
        <v>0</v>
      </c>
      <c r="L93" s="73">
        <v>20705</v>
      </c>
      <c r="M93" s="76" t="s">
        <v>294</v>
      </c>
      <c r="N93" s="71">
        <v>0</v>
      </c>
      <c r="O93" s="71">
        <v>0</v>
      </c>
      <c r="P93" s="71">
        <v>0</v>
      </c>
    </row>
    <row r="94" spans="1:16" ht="16.5" customHeight="1">
      <c r="A94" s="73">
        <v>20799</v>
      </c>
      <c r="B94" s="76" t="s">
        <v>295</v>
      </c>
      <c r="C94" s="70">
        <v>169</v>
      </c>
      <c r="D94" s="67">
        <v>515</v>
      </c>
      <c r="E94" s="67">
        <v>515</v>
      </c>
      <c r="F94" s="67">
        <f t="shared" si="6"/>
        <v>0</v>
      </c>
      <c r="G94" s="67"/>
      <c r="J94" s="71">
        <v>550</v>
      </c>
      <c r="K94" s="77"/>
      <c r="L94" s="73">
        <v>20799</v>
      </c>
      <c r="M94" s="76" t="s">
        <v>295</v>
      </c>
      <c r="N94" s="71">
        <v>550</v>
      </c>
      <c r="O94" s="71">
        <v>550</v>
      </c>
      <c r="P94" s="71"/>
    </row>
    <row r="95" spans="1:16" ht="16.5" customHeight="1">
      <c r="A95" s="73">
        <v>208</v>
      </c>
      <c r="B95" s="74" t="s">
        <v>296</v>
      </c>
      <c r="C95" s="67">
        <f>SUM(C96:C114)</f>
        <v>10758</v>
      </c>
      <c r="D95" s="67">
        <f>SUM(D96:D114)</f>
        <v>16884</v>
      </c>
      <c r="E95" s="67">
        <f>SUM(E96:E114)</f>
        <v>16621</v>
      </c>
      <c r="F95" s="67">
        <f>SUM(F96:F114)</f>
        <v>263</v>
      </c>
      <c r="G95" s="67">
        <f>SUM(G96:G114)</f>
        <v>263</v>
      </c>
      <c r="J95" s="67">
        <f>SUM(J96:J114)</f>
        <v>1765</v>
      </c>
      <c r="K95" s="67">
        <f>SUM(K96:K114)</f>
        <v>943</v>
      </c>
      <c r="L95" s="73">
        <v>208</v>
      </c>
      <c r="M95" s="74" t="s">
        <v>296</v>
      </c>
      <c r="N95" s="71">
        <v>822</v>
      </c>
      <c r="O95" s="71">
        <v>1765</v>
      </c>
      <c r="P95" s="71">
        <v>943</v>
      </c>
    </row>
    <row r="96" spans="1:16" ht="16.5" customHeight="1">
      <c r="A96" s="73">
        <v>20801</v>
      </c>
      <c r="B96" s="86" t="s">
        <v>297</v>
      </c>
      <c r="C96" s="70">
        <v>434</v>
      </c>
      <c r="D96" s="67">
        <v>865</v>
      </c>
      <c r="E96" s="67">
        <v>823</v>
      </c>
      <c r="F96" s="67">
        <f aca="true" t="shared" si="7" ref="F96:F114">D96-E96</f>
        <v>42</v>
      </c>
      <c r="G96" s="67">
        <v>42</v>
      </c>
      <c r="J96" s="71">
        <v>346</v>
      </c>
      <c r="K96" s="77">
        <v>53</v>
      </c>
      <c r="L96" s="73">
        <v>20801</v>
      </c>
      <c r="M96" s="76" t="s">
        <v>297</v>
      </c>
      <c r="N96" s="71">
        <v>293</v>
      </c>
      <c r="O96" s="71">
        <v>346</v>
      </c>
      <c r="P96" s="71">
        <v>53</v>
      </c>
    </row>
    <row r="97" spans="1:16" ht="16.5" customHeight="1">
      <c r="A97" s="73">
        <v>20802</v>
      </c>
      <c r="B97" s="86" t="s">
        <v>298</v>
      </c>
      <c r="C97" s="70">
        <v>309</v>
      </c>
      <c r="D97" s="67">
        <v>680</v>
      </c>
      <c r="E97" s="67">
        <v>680</v>
      </c>
      <c r="F97" s="67">
        <f t="shared" si="7"/>
        <v>0</v>
      </c>
      <c r="G97" s="67">
        <v>0</v>
      </c>
      <c r="J97" s="71">
        <v>51</v>
      </c>
      <c r="K97" s="77">
        <v>51</v>
      </c>
      <c r="L97" s="73">
        <v>20802</v>
      </c>
      <c r="M97" s="76" t="s">
        <v>298</v>
      </c>
      <c r="N97" s="71">
        <v>0</v>
      </c>
      <c r="O97" s="71">
        <v>51</v>
      </c>
      <c r="P97" s="71">
        <v>51</v>
      </c>
    </row>
    <row r="98" spans="1:16" ht="16.5" customHeight="1">
      <c r="A98" s="73">
        <v>20803</v>
      </c>
      <c r="B98" s="86" t="s">
        <v>299</v>
      </c>
      <c r="C98" s="70">
        <v>4249</v>
      </c>
      <c r="D98" s="67">
        <v>6471</v>
      </c>
      <c r="E98" s="67">
        <v>6471</v>
      </c>
      <c r="F98" s="67">
        <f t="shared" si="7"/>
        <v>0</v>
      </c>
      <c r="G98" s="67">
        <v>0</v>
      </c>
      <c r="J98" s="71">
        <v>0</v>
      </c>
      <c r="K98" s="77"/>
      <c r="L98" s="73">
        <v>20803</v>
      </c>
      <c r="M98" s="76" t="s">
        <v>299</v>
      </c>
      <c r="N98" s="71">
        <v>0</v>
      </c>
      <c r="O98" s="71">
        <v>0</v>
      </c>
      <c r="P98" s="71"/>
    </row>
    <row r="99" spans="1:16" ht="16.5" customHeight="1">
      <c r="A99" s="73">
        <v>20804</v>
      </c>
      <c r="B99" s="86" t="s">
        <v>300</v>
      </c>
      <c r="C99" s="70"/>
      <c r="D99" s="67"/>
      <c r="E99" s="67">
        <v>0</v>
      </c>
      <c r="F99" s="67">
        <f t="shared" si="7"/>
        <v>0</v>
      </c>
      <c r="G99" s="67">
        <v>0</v>
      </c>
      <c r="J99" s="71">
        <v>0</v>
      </c>
      <c r="K99" s="77"/>
      <c r="L99" s="73">
        <v>20804</v>
      </c>
      <c r="M99" s="76" t="s">
        <v>300</v>
      </c>
      <c r="N99" s="71">
        <v>0</v>
      </c>
      <c r="O99" s="71">
        <v>0</v>
      </c>
      <c r="P99" s="71"/>
    </row>
    <row r="100" spans="1:16" ht="16.5" customHeight="1">
      <c r="A100" s="73">
        <v>20805</v>
      </c>
      <c r="B100" s="87" t="s">
        <v>301</v>
      </c>
      <c r="C100" s="70">
        <v>0</v>
      </c>
      <c r="D100" s="67"/>
      <c r="E100" s="67">
        <v>0</v>
      </c>
      <c r="F100" s="67">
        <f t="shared" si="7"/>
        <v>0</v>
      </c>
      <c r="G100" s="67">
        <v>0</v>
      </c>
      <c r="J100" s="71">
        <v>0</v>
      </c>
      <c r="K100" s="77"/>
      <c r="L100" s="73">
        <v>20805</v>
      </c>
      <c r="M100" s="76" t="s">
        <v>302</v>
      </c>
      <c r="N100" s="71">
        <v>0</v>
      </c>
      <c r="O100" s="71">
        <v>0</v>
      </c>
      <c r="P100" s="71"/>
    </row>
    <row r="101" spans="1:16" ht="16.5" customHeight="1">
      <c r="A101" s="73">
        <v>20806</v>
      </c>
      <c r="B101" s="87" t="s">
        <v>303</v>
      </c>
      <c r="C101" s="70">
        <v>0</v>
      </c>
      <c r="D101" s="67"/>
      <c r="E101" s="67">
        <v>0</v>
      </c>
      <c r="F101" s="67">
        <f t="shared" si="7"/>
        <v>0</v>
      </c>
      <c r="G101" s="67">
        <v>0</v>
      </c>
      <c r="J101" s="71">
        <v>0</v>
      </c>
      <c r="K101" s="77"/>
      <c r="L101" s="73">
        <v>20806</v>
      </c>
      <c r="M101" s="76" t="s">
        <v>304</v>
      </c>
      <c r="N101" s="71">
        <v>0</v>
      </c>
      <c r="O101" s="71">
        <v>0</v>
      </c>
      <c r="P101" s="71"/>
    </row>
    <row r="102" spans="1:16" ht="16.5" customHeight="1">
      <c r="A102" s="73">
        <v>20807</v>
      </c>
      <c r="B102" s="87" t="s">
        <v>305</v>
      </c>
      <c r="C102" s="70">
        <v>312</v>
      </c>
      <c r="D102" s="67">
        <v>442</v>
      </c>
      <c r="E102" s="67">
        <v>442</v>
      </c>
      <c r="F102" s="67">
        <f t="shared" si="7"/>
        <v>0</v>
      </c>
      <c r="G102" s="67"/>
      <c r="J102" s="71">
        <v>279</v>
      </c>
      <c r="K102" s="77">
        <v>287</v>
      </c>
      <c r="L102" s="73">
        <v>20807</v>
      </c>
      <c r="M102" s="76" t="s">
        <v>306</v>
      </c>
      <c r="N102" s="71">
        <v>-8</v>
      </c>
      <c r="O102" s="71">
        <v>279</v>
      </c>
      <c r="P102" s="71">
        <v>287</v>
      </c>
    </row>
    <row r="103" spans="1:16" ht="16.5" customHeight="1">
      <c r="A103" s="73">
        <v>20808</v>
      </c>
      <c r="B103" s="87" t="s">
        <v>307</v>
      </c>
      <c r="C103" s="70">
        <v>717</v>
      </c>
      <c r="D103" s="67">
        <v>934</v>
      </c>
      <c r="E103" s="67">
        <v>934</v>
      </c>
      <c r="F103" s="67">
        <f t="shared" si="7"/>
        <v>0</v>
      </c>
      <c r="G103" s="67">
        <v>0</v>
      </c>
      <c r="J103" s="71">
        <v>693</v>
      </c>
      <c r="K103" s="77">
        <v>422</v>
      </c>
      <c r="L103" s="73">
        <v>20808</v>
      </c>
      <c r="M103" s="76" t="s">
        <v>308</v>
      </c>
      <c r="N103" s="71">
        <v>271</v>
      </c>
      <c r="O103" s="71">
        <v>693</v>
      </c>
      <c r="P103" s="71">
        <v>422</v>
      </c>
    </row>
    <row r="104" spans="1:16" ht="16.5" customHeight="1">
      <c r="A104" s="73">
        <v>20809</v>
      </c>
      <c r="B104" s="87" t="s">
        <v>309</v>
      </c>
      <c r="C104" s="70">
        <v>94</v>
      </c>
      <c r="D104" s="67">
        <v>154</v>
      </c>
      <c r="E104" s="67">
        <v>154</v>
      </c>
      <c r="F104" s="67">
        <f t="shared" si="7"/>
        <v>0</v>
      </c>
      <c r="G104" s="67">
        <v>0</v>
      </c>
      <c r="J104" s="71">
        <v>29</v>
      </c>
      <c r="K104" s="77">
        <v>5</v>
      </c>
      <c r="L104" s="73">
        <v>20809</v>
      </c>
      <c r="M104" s="76" t="s">
        <v>310</v>
      </c>
      <c r="N104" s="71">
        <v>24</v>
      </c>
      <c r="O104" s="71">
        <v>29</v>
      </c>
      <c r="P104" s="71">
        <v>5</v>
      </c>
    </row>
    <row r="105" spans="1:16" ht="16.5" customHeight="1">
      <c r="A105" s="73">
        <v>20810</v>
      </c>
      <c r="B105" s="87" t="s">
        <v>311</v>
      </c>
      <c r="C105" s="70">
        <v>558</v>
      </c>
      <c r="D105" s="67">
        <v>567</v>
      </c>
      <c r="E105" s="67">
        <v>567</v>
      </c>
      <c r="F105" s="67">
        <f t="shared" si="7"/>
        <v>0</v>
      </c>
      <c r="G105" s="67"/>
      <c r="J105" s="71">
        <v>70</v>
      </c>
      <c r="K105" s="77">
        <v>53</v>
      </c>
      <c r="L105" s="73">
        <v>20810</v>
      </c>
      <c r="M105" s="76" t="s">
        <v>312</v>
      </c>
      <c r="N105" s="71">
        <v>17</v>
      </c>
      <c r="O105" s="71">
        <v>70</v>
      </c>
      <c r="P105" s="71">
        <v>53</v>
      </c>
    </row>
    <row r="106" spans="1:16" ht="16.5" customHeight="1">
      <c r="A106" s="73">
        <v>20811</v>
      </c>
      <c r="B106" s="87" t="s">
        <v>313</v>
      </c>
      <c r="C106" s="70">
        <v>201</v>
      </c>
      <c r="D106" s="67">
        <v>276</v>
      </c>
      <c r="E106" s="67">
        <v>276</v>
      </c>
      <c r="F106" s="67">
        <f t="shared" si="7"/>
        <v>0</v>
      </c>
      <c r="G106" s="67">
        <v>0</v>
      </c>
      <c r="J106" s="71">
        <v>94</v>
      </c>
      <c r="K106" s="77">
        <v>3</v>
      </c>
      <c r="L106" s="73">
        <v>20811</v>
      </c>
      <c r="M106" s="76" t="s">
        <v>314</v>
      </c>
      <c r="N106" s="71">
        <v>91</v>
      </c>
      <c r="O106" s="71">
        <v>94</v>
      </c>
      <c r="P106" s="71">
        <v>3</v>
      </c>
    </row>
    <row r="107" spans="1:16" ht="16.5" customHeight="1">
      <c r="A107" s="73">
        <v>20812</v>
      </c>
      <c r="B107" s="87" t="s">
        <v>315</v>
      </c>
      <c r="C107" s="70">
        <v>0</v>
      </c>
      <c r="D107" s="67">
        <v>510</v>
      </c>
      <c r="E107" s="67">
        <v>289</v>
      </c>
      <c r="F107" s="67">
        <f t="shared" si="7"/>
        <v>221</v>
      </c>
      <c r="G107" s="67">
        <v>221</v>
      </c>
      <c r="J107" s="71">
        <v>139</v>
      </c>
      <c r="K107" s="77">
        <v>30</v>
      </c>
      <c r="L107" s="73">
        <v>20812</v>
      </c>
      <c r="M107" s="76" t="s">
        <v>316</v>
      </c>
      <c r="N107" s="71">
        <v>-30</v>
      </c>
      <c r="O107" s="71">
        <v>0</v>
      </c>
      <c r="P107" s="71">
        <v>30</v>
      </c>
    </row>
    <row r="108" spans="1:16" ht="16.5" customHeight="1">
      <c r="A108" s="73">
        <v>20813</v>
      </c>
      <c r="B108" s="87" t="s">
        <v>317</v>
      </c>
      <c r="C108" s="70">
        <v>11</v>
      </c>
      <c r="D108" s="67">
        <v>9</v>
      </c>
      <c r="E108" s="67">
        <v>9</v>
      </c>
      <c r="F108" s="67">
        <f t="shared" si="7"/>
        <v>0</v>
      </c>
      <c r="G108" s="67">
        <v>0</v>
      </c>
      <c r="J108" s="77"/>
      <c r="K108" s="77"/>
      <c r="L108" s="73">
        <v>20815</v>
      </c>
      <c r="M108" s="76" t="s">
        <v>318</v>
      </c>
      <c r="N108" s="71">
        <v>139</v>
      </c>
      <c r="O108" s="71">
        <v>139</v>
      </c>
      <c r="P108" s="71"/>
    </row>
    <row r="109" spans="1:16" ht="16.5" customHeight="1">
      <c r="A109" s="73">
        <v>20815</v>
      </c>
      <c r="B109" s="87" t="s">
        <v>319</v>
      </c>
      <c r="C109" s="70">
        <v>2926</v>
      </c>
      <c r="D109" s="67">
        <v>4887</v>
      </c>
      <c r="E109" s="67">
        <v>4887</v>
      </c>
      <c r="F109" s="67">
        <f t="shared" si="7"/>
        <v>0</v>
      </c>
      <c r="G109" s="67">
        <v>0</v>
      </c>
      <c r="J109" s="77"/>
      <c r="K109" s="77"/>
      <c r="L109" s="73">
        <v>20816</v>
      </c>
      <c r="M109" s="76" t="s">
        <v>320</v>
      </c>
      <c r="N109" s="71">
        <v>0</v>
      </c>
      <c r="O109" s="71">
        <v>0</v>
      </c>
      <c r="P109" s="71"/>
    </row>
    <row r="110" spans="1:16" ht="16.5" customHeight="1">
      <c r="A110" s="73">
        <v>20816</v>
      </c>
      <c r="B110" s="87" t="s">
        <v>321</v>
      </c>
      <c r="C110" s="70">
        <v>95</v>
      </c>
      <c r="D110" s="67">
        <v>204</v>
      </c>
      <c r="E110" s="67">
        <v>204</v>
      </c>
      <c r="F110" s="67">
        <f t="shared" si="7"/>
        <v>0</v>
      </c>
      <c r="G110" s="67"/>
      <c r="J110" s="77">
        <v>47</v>
      </c>
      <c r="K110" s="77">
        <v>22</v>
      </c>
      <c r="L110" s="73">
        <v>20817</v>
      </c>
      <c r="M110" s="76" t="s">
        <v>322</v>
      </c>
      <c r="N110" s="71">
        <v>0</v>
      </c>
      <c r="O110" s="71">
        <v>0</v>
      </c>
      <c r="P110" s="71"/>
    </row>
    <row r="111" spans="1:16" ht="16.5" customHeight="1">
      <c r="A111" s="73">
        <v>20817</v>
      </c>
      <c r="B111" s="87" t="s">
        <v>323</v>
      </c>
      <c r="C111" s="70">
        <v>0</v>
      </c>
      <c r="D111" s="67"/>
      <c r="E111" s="67"/>
      <c r="F111" s="67">
        <f t="shared" si="7"/>
        <v>0</v>
      </c>
      <c r="G111" s="67">
        <v>0</v>
      </c>
      <c r="J111" s="77"/>
      <c r="K111" s="77"/>
      <c r="L111" s="73">
        <v>20820</v>
      </c>
      <c r="M111" s="88" t="s">
        <v>324</v>
      </c>
      <c r="N111" s="71">
        <v>25</v>
      </c>
      <c r="O111" s="71">
        <v>47</v>
      </c>
      <c r="P111" s="71">
        <v>22</v>
      </c>
    </row>
    <row r="112" spans="1:16" ht="17.25" customHeight="1">
      <c r="A112" s="73">
        <v>20818</v>
      </c>
      <c r="B112" s="87" t="s">
        <v>325</v>
      </c>
      <c r="C112" s="70">
        <v>0</v>
      </c>
      <c r="D112" s="67"/>
      <c r="E112" s="67"/>
      <c r="F112" s="67">
        <f t="shared" si="7"/>
        <v>0</v>
      </c>
      <c r="G112" s="67">
        <v>0</v>
      </c>
      <c r="J112" s="77"/>
      <c r="K112" s="77"/>
      <c r="L112" s="73">
        <v>20824</v>
      </c>
      <c r="M112" s="76" t="s">
        <v>326</v>
      </c>
      <c r="N112" s="71">
        <v>0</v>
      </c>
      <c r="O112" s="71">
        <v>0</v>
      </c>
      <c r="P112" s="71"/>
    </row>
    <row r="113" spans="1:16" ht="17.25" customHeight="1">
      <c r="A113" s="73">
        <v>20824</v>
      </c>
      <c r="B113" s="87" t="s">
        <v>327</v>
      </c>
      <c r="C113" s="70">
        <v>768</v>
      </c>
      <c r="D113" s="67">
        <v>801</v>
      </c>
      <c r="E113" s="67">
        <v>801</v>
      </c>
      <c r="F113" s="67">
        <f t="shared" si="7"/>
        <v>0</v>
      </c>
      <c r="G113" s="67">
        <v>0</v>
      </c>
      <c r="J113" s="77">
        <v>17</v>
      </c>
      <c r="K113" s="77">
        <v>17</v>
      </c>
      <c r="L113" s="73">
        <v>20825</v>
      </c>
      <c r="M113" s="88" t="s">
        <v>328</v>
      </c>
      <c r="N113" s="71">
        <v>0</v>
      </c>
      <c r="O113" s="71">
        <v>17</v>
      </c>
      <c r="P113" s="71">
        <v>17</v>
      </c>
    </row>
    <row r="114" spans="1:16" ht="17.25" customHeight="1">
      <c r="A114" s="73">
        <v>20899</v>
      </c>
      <c r="B114" s="87" t="s">
        <v>329</v>
      </c>
      <c r="C114" s="70">
        <v>84</v>
      </c>
      <c r="D114" s="67">
        <v>84</v>
      </c>
      <c r="E114" s="67">
        <v>84</v>
      </c>
      <c r="F114" s="67">
        <f t="shared" si="7"/>
        <v>0</v>
      </c>
      <c r="G114" s="67">
        <v>0</v>
      </c>
      <c r="J114" s="77"/>
      <c r="K114" s="77"/>
      <c r="L114" s="73">
        <v>20899</v>
      </c>
      <c r="M114" s="76" t="s">
        <v>330</v>
      </c>
      <c r="N114" s="71">
        <v>0</v>
      </c>
      <c r="O114" s="71">
        <v>0</v>
      </c>
      <c r="P114" s="71"/>
    </row>
    <row r="115" spans="1:16" ht="17.25" customHeight="1">
      <c r="A115" s="73">
        <v>210</v>
      </c>
      <c r="B115" s="74" t="s">
        <v>331</v>
      </c>
      <c r="C115" s="67">
        <f>SUM(C116:C124)</f>
        <v>17471</v>
      </c>
      <c r="D115" s="67">
        <f>SUM(D116:D124)</f>
        <v>24631</v>
      </c>
      <c r="E115" s="67">
        <f>SUM(E116:E124)</f>
        <v>24631</v>
      </c>
      <c r="F115" s="67">
        <f>SUM(F116:F124)</f>
        <v>0</v>
      </c>
      <c r="G115" s="67">
        <f>SUM(G116:G124)</f>
        <v>0</v>
      </c>
      <c r="J115" s="67">
        <f>SUM(J116:J124)</f>
        <v>4339</v>
      </c>
      <c r="K115" s="67">
        <f>SUM(K116:K124)</f>
        <v>1964</v>
      </c>
      <c r="L115" s="73">
        <v>210</v>
      </c>
      <c r="M115" s="74" t="s">
        <v>331</v>
      </c>
      <c r="N115" s="71">
        <v>2375</v>
      </c>
      <c r="O115" s="71">
        <v>4339</v>
      </c>
      <c r="P115" s="71">
        <v>1964</v>
      </c>
    </row>
    <row r="116" spans="1:16" ht="17.25" customHeight="1">
      <c r="A116" s="73">
        <v>21001</v>
      </c>
      <c r="B116" s="76" t="s">
        <v>332</v>
      </c>
      <c r="C116" s="83">
        <v>99</v>
      </c>
      <c r="D116" s="67">
        <v>117</v>
      </c>
      <c r="E116" s="67">
        <v>117</v>
      </c>
      <c r="F116" s="67">
        <f aca="true" t="shared" si="8" ref="F116:F124">D116-E116</f>
        <v>0</v>
      </c>
      <c r="G116" s="67">
        <v>0</v>
      </c>
      <c r="J116" s="77">
        <v>0</v>
      </c>
      <c r="K116" s="77">
        <v>0</v>
      </c>
      <c r="L116" s="73">
        <v>21001</v>
      </c>
      <c r="M116" s="76" t="s">
        <v>332</v>
      </c>
      <c r="N116" s="71">
        <v>0</v>
      </c>
      <c r="O116" s="71">
        <v>0</v>
      </c>
      <c r="P116" s="71">
        <v>0</v>
      </c>
    </row>
    <row r="117" spans="1:16" ht="16.5" customHeight="1">
      <c r="A117" s="73">
        <v>21002</v>
      </c>
      <c r="B117" s="76" t="s">
        <v>333</v>
      </c>
      <c r="C117" s="70">
        <v>1265</v>
      </c>
      <c r="D117" s="67">
        <v>1492</v>
      </c>
      <c r="E117" s="67">
        <v>1492</v>
      </c>
      <c r="F117" s="67">
        <f t="shared" si="8"/>
        <v>0</v>
      </c>
      <c r="G117" s="67">
        <v>0</v>
      </c>
      <c r="J117" s="71">
        <v>439</v>
      </c>
      <c r="K117" s="77">
        <v>390</v>
      </c>
      <c r="L117" s="73">
        <v>21002</v>
      </c>
      <c r="M117" s="76" t="s">
        <v>333</v>
      </c>
      <c r="N117" s="71">
        <v>49</v>
      </c>
      <c r="O117" s="71">
        <v>439</v>
      </c>
      <c r="P117" s="71">
        <v>390</v>
      </c>
    </row>
    <row r="118" spans="1:16" ht="16.5" customHeight="1">
      <c r="A118" s="73">
        <v>21003</v>
      </c>
      <c r="B118" s="76" t="s">
        <v>334</v>
      </c>
      <c r="C118" s="84">
        <v>1001</v>
      </c>
      <c r="D118" s="67">
        <v>2211</v>
      </c>
      <c r="E118" s="67">
        <v>2211</v>
      </c>
      <c r="F118" s="67">
        <f t="shared" si="8"/>
        <v>0</v>
      </c>
      <c r="G118" s="67"/>
      <c r="J118" s="71">
        <v>1461</v>
      </c>
      <c r="K118" s="77">
        <v>401</v>
      </c>
      <c r="L118" s="73">
        <v>21003</v>
      </c>
      <c r="M118" s="76" t="s">
        <v>334</v>
      </c>
      <c r="N118" s="71">
        <v>1060</v>
      </c>
      <c r="O118" s="71">
        <v>1461</v>
      </c>
      <c r="P118" s="71">
        <v>401</v>
      </c>
    </row>
    <row r="119" spans="1:16" ht="16.5" customHeight="1">
      <c r="A119" s="73">
        <v>21004</v>
      </c>
      <c r="B119" s="76" t="s">
        <v>335</v>
      </c>
      <c r="C119" s="70">
        <v>2097</v>
      </c>
      <c r="D119" s="67">
        <v>3039</v>
      </c>
      <c r="E119" s="67">
        <v>3039</v>
      </c>
      <c r="F119" s="67">
        <f t="shared" si="8"/>
        <v>0</v>
      </c>
      <c r="G119" s="67">
        <v>0</v>
      </c>
      <c r="J119" s="71">
        <v>1756</v>
      </c>
      <c r="K119" s="77">
        <v>978</v>
      </c>
      <c r="L119" s="73">
        <v>21004</v>
      </c>
      <c r="M119" s="76" t="s">
        <v>335</v>
      </c>
      <c r="N119" s="71">
        <v>778</v>
      </c>
      <c r="O119" s="71">
        <v>1756</v>
      </c>
      <c r="P119" s="71">
        <v>978</v>
      </c>
    </row>
    <row r="120" spans="1:16" ht="16.5" customHeight="1">
      <c r="A120" s="73">
        <v>21005</v>
      </c>
      <c r="B120" s="76" t="s">
        <v>336</v>
      </c>
      <c r="C120" s="70">
        <v>10653</v>
      </c>
      <c r="D120" s="67">
        <v>14945</v>
      </c>
      <c r="E120" s="67">
        <v>14945</v>
      </c>
      <c r="F120" s="67">
        <f t="shared" si="8"/>
        <v>0</v>
      </c>
      <c r="G120" s="67">
        <v>0</v>
      </c>
      <c r="J120" s="71">
        <v>62</v>
      </c>
      <c r="K120" s="77">
        <v>38</v>
      </c>
      <c r="L120" s="73">
        <v>21005</v>
      </c>
      <c r="M120" s="76" t="s">
        <v>336</v>
      </c>
      <c r="N120" s="71">
        <v>24</v>
      </c>
      <c r="O120" s="71">
        <v>62</v>
      </c>
      <c r="P120" s="71">
        <v>38</v>
      </c>
    </row>
    <row r="121" spans="1:16" ht="16.5" customHeight="1">
      <c r="A121" s="73">
        <v>21006</v>
      </c>
      <c r="B121" s="76" t="s">
        <v>337</v>
      </c>
      <c r="C121" s="70"/>
      <c r="D121" s="67">
        <v>22</v>
      </c>
      <c r="E121" s="67">
        <v>22</v>
      </c>
      <c r="F121" s="67">
        <f t="shared" si="8"/>
        <v>0</v>
      </c>
      <c r="G121" s="67"/>
      <c r="J121" s="71">
        <v>22</v>
      </c>
      <c r="K121" s="77"/>
      <c r="L121" s="73">
        <v>21006</v>
      </c>
      <c r="M121" s="76" t="s">
        <v>337</v>
      </c>
      <c r="N121" s="71">
        <v>22</v>
      </c>
      <c r="O121" s="71">
        <v>22</v>
      </c>
      <c r="P121" s="71"/>
    </row>
    <row r="122" spans="1:16" ht="16.5" customHeight="1">
      <c r="A122" s="73">
        <v>21007</v>
      </c>
      <c r="B122" s="76" t="s">
        <v>338</v>
      </c>
      <c r="C122" s="70">
        <v>1978</v>
      </c>
      <c r="D122" s="67">
        <v>2183</v>
      </c>
      <c r="E122" s="67">
        <v>2183</v>
      </c>
      <c r="F122" s="67">
        <f t="shared" si="8"/>
        <v>0</v>
      </c>
      <c r="G122" s="67">
        <v>0</v>
      </c>
      <c r="J122" s="71">
        <v>445</v>
      </c>
      <c r="K122" s="77">
        <v>135</v>
      </c>
      <c r="L122" s="73">
        <v>21007</v>
      </c>
      <c r="M122" s="76" t="s">
        <v>338</v>
      </c>
      <c r="N122" s="71">
        <v>310</v>
      </c>
      <c r="O122" s="71">
        <v>445</v>
      </c>
      <c r="P122" s="71">
        <v>135</v>
      </c>
    </row>
    <row r="123" spans="1:16" ht="16.5" customHeight="1">
      <c r="A123" s="73">
        <v>21010</v>
      </c>
      <c r="B123" s="76" t="s">
        <v>339</v>
      </c>
      <c r="C123" s="70">
        <v>376</v>
      </c>
      <c r="D123" s="67">
        <v>620</v>
      </c>
      <c r="E123" s="67">
        <v>620</v>
      </c>
      <c r="F123" s="67">
        <f t="shared" si="8"/>
        <v>0</v>
      </c>
      <c r="G123" s="67">
        <v>0</v>
      </c>
      <c r="J123" s="71">
        <v>154</v>
      </c>
      <c r="K123" s="77">
        <v>22</v>
      </c>
      <c r="L123" s="73">
        <v>21010</v>
      </c>
      <c r="M123" s="76" t="s">
        <v>339</v>
      </c>
      <c r="N123" s="71">
        <v>132</v>
      </c>
      <c r="O123" s="71">
        <v>154</v>
      </c>
      <c r="P123" s="71">
        <v>22</v>
      </c>
    </row>
    <row r="124" spans="1:16" ht="16.5" customHeight="1">
      <c r="A124" s="73">
        <v>21099</v>
      </c>
      <c r="B124" s="76" t="s">
        <v>340</v>
      </c>
      <c r="C124" s="70">
        <v>2</v>
      </c>
      <c r="D124" s="67">
        <v>2</v>
      </c>
      <c r="E124" s="67">
        <v>2</v>
      </c>
      <c r="F124" s="67">
        <f t="shared" si="8"/>
        <v>0</v>
      </c>
      <c r="G124" s="67"/>
      <c r="J124" s="77">
        <v>0</v>
      </c>
      <c r="K124" s="77">
        <v>0</v>
      </c>
      <c r="L124" s="73">
        <v>21099</v>
      </c>
      <c r="M124" s="76" t="s">
        <v>340</v>
      </c>
      <c r="N124" s="71">
        <v>0</v>
      </c>
      <c r="O124" s="71">
        <v>0</v>
      </c>
      <c r="P124" s="71">
        <v>0</v>
      </c>
    </row>
    <row r="125" spans="1:16" ht="16.5" customHeight="1">
      <c r="A125" s="73">
        <v>211</v>
      </c>
      <c r="B125" s="74" t="s">
        <v>341</v>
      </c>
      <c r="C125" s="67">
        <f>SUM(C126:C128,C130:C141)</f>
        <v>1162</v>
      </c>
      <c r="D125" s="67">
        <f>SUM(D126:D128,D130:D141)</f>
        <v>2938</v>
      </c>
      <c r="E125" s="67">
        <f>SUM(E126:E128,E130:E141)</f>
        <v>2788</v>
      </c>
      <c r="F125" s="67">
        <f>SUM(F126:F128,F130:F141)</f>
        <v>150</v>
      </c>
      <c r="G125" s="67">
        <f>SUM(G126:G128,G130:G141)</f>
        <v>150</v>
      </c>
      <c r="J125" s="67">
        <f>SUM(J126:J128,J130:J141)</f>
        <v>2370</v>
      </c>
      <c r="K125" s="67">
        <f>SUM(K126:K128,K130:K141)</f>
        <v>798</v>
      </c>
      <c r="L125" s="73">
        <v>211</v>
      </c>
      <c r="M125" s="74" t="s">
        <v>341</v>
      </c>
      <c r="N125" s="71">
        <v>1824</v>
      </c>
      <c r="O125" s="71">
        <v>2622</v>
      </c>
      <c r="P125" s="71">
        <v>798</v>
      </c>
    </row>
    <row r="126" spans="1:16" ht="16.5" customHeight="1">
      <c r="A126" s="73">
        <v>21101</v>
      </c>
      <c r="B126" s="76" t="s">
        <v>342</v>
      </c>
      <c r="C126" s="70">
        <v>112</v>
      </c>
      <c r="D126" s="67">
        <v>147</v>
      </c>
      <c r="E126" s="67">
        <v>147</v>
      </c>
      <c r="F126" s="67">
        <f aca="true" t="shared" si="9" ref="F126:F141">D126-E126</f>
        <v>0</v>
      </c>
      <c r="G126" s="67">
        <v>0</v>
      </c>
      <c r="J126" s="77"/>
      <c r="K126" s="77"/>
      <c r="L126" s="73">
        <v>21101</v>
      </c>
      <c r="M126" s="76" t="s">
        <v>342</v>
      </c>
      <c r="N126" s="71">
        <v>0</v>
      </c>
      <c r="O126" s="71">
        <v>0</v>
      </c>
      <c r="P126" s="71"/>
    </row>
    <row r="127" spans="1:16" ht="16.5" customHeight="1">
      <c r="A127" s="73">
        <v>21102</v>
      </c>
      <c r="B127" s="76" t="s">
        <v>343</v>
      </c>
      <c r="C127" s="70">
        <v>50</v>
      </c>
      <c r="D127" s="67">
        <v>107</v>
      </c>
      <c r="E127" s="67">
        <v>107</v>
      </c>
      <c r="F127" s="67">
        <f t="shared" si="9"/>
        <v>0</v>
      </c>
      <c r="G127" s="67">
        <v>0</v>
      </c>
      <c r="J127" s="77"/>
      <c r="K127" s="77"/>
      <c r="L127" s="73">
        <v>21102</v>
      </c>
      <c r="M127" s="76" t="s">
        <v>343</v>
      </c>
      <c r="N127" s="71">
        <v>0</v>
      </c>
      <c r="O127" s="71">
        <v>0</v>
      </c>
      <c r="P127" s="71"/>
    </row>
    <row r="128" spans="1:16" ht="16.5" customHeight="1">
      <c r="A128" s="73">
        <v>21103</v>
      </c>
      <c r="B128" s="76" t="s">
        <v>344</v>
      </c>
      <c r="C128" s="70">
        <v>2</v>
      </c>
      <c r="D128" s="67">
        <v>72</v>
      </c>
      <c r="E128" s="67">
        <v>72</v>
      </c>
      <c r="F128" s="67">
        <f t="shared" si="9"/>
        <v>0</v>
      </c>
      <c r="G128" s="67">
        <v>0</v>
      </c>
      <c r="J128" s="71">
        <v>70</v>
      </c>
      <c r="K128" s="77"/>
      <c r="L128" s="73">
        <v>21103</v>
      </c>
      <c r="M128" s="76" t="s">
        <v>344</v>
      </c>
      <c r="N128" s="71">
        <v>70</v>
      </c>
      <c r="O128" s="71">
        <v>70</v>
      </c>
      <c r="P128" s="71"/>
    </row>
    <row r="129" spans="1:16" ht="16.5" customHeight="1">
      <c r="A129" s="73">
        <v>2110307</v>
      </c>
      <c r="B129" s="76" t="s">
        <v>345</v>
      </c>
      <c r="C129" s="70">
        <v>0</v>
      </c>
      <c r="D129" s="67">
        <v>1</v>
      </c>
      <c r="E129" s="67">
        <v>1</v>
      </c>
      <c r="F129" s="67">
        <f t="shared" si="9"/>
        <v>0</v>
      </c>
      <c r="G129" s="67">
        <v>0</v>
      </c>
      <c r="J129" s="71">
        <v>0</v>
      </c>
      <c r="K129" s="77"/>
      <c r="L129" s="73">
        <v>2110307</v>
      </c>
      <c r="M129" s="76" t="s">
        <v>345</v>
      </c>
      <c r="N129" s="71">
        <v>0</v>
      </c>
      <c r="O129" s="71">
        <v>0</v>
      </c>
      <c r="P129" s="71"/>
    </row>
    <row r="130" spans="1:16" ht="16.5" customHeight="1">
      <c r="A130" s="73">
        <v>21104</v>
      </c>
      <c r="B130" s="76" t="s">
        <v>346</v>
      </c>
      <c r="C130" s="70">
        <v>0</v>
      </c>
      <c r="D130" s="67">
        <v>400</v>
      </c>
      <c r="E130" s="67">
        <v>400</v>
      </c>
      <c r="F130" s="67">
        <f t="shared" si="9"/>
        <v>0</v>
      </c>
      <c r="G130" s="67">
        <v>0</v>
      </c>
      <c r="J130" s="71">
        <v>400</v>
      </c>
      <c r="K130" s="77"/>
      <c r="L130" s="73">
        <v>21104</v>
      </c>
      <c r="M130" s="76" t="s">
        <v>346</v>
      </c>
      <c r="N130" s="71">
        <v>400</v>
      </c>
      <c r="O130" s="71">
        <v>400</v>
      </c>
      <c r="P130" s="71"/>
    </row>
    <row r="131" spans="1:16" ht="16.5" customHeight="1">
      <c r="A131" s="73">
        <v>21105</v>
      </c>
      <c r="B131" s="76" t="s">
        <v>347</v>
      </c>
      <c r="C131" s="70"/>
      <c r="D131" s="67"/>
      <c r="E131" s="67">
        <v>0</v>
      </c>
      <c r="F131" s="67">
        <f t="shared" si="9"/>
        <v>0</v>
      </c>
      <c r="G131" s="67">
        <v>0</v>
      </c>
      <c r="J131" s="71">
        <v>0</v>
      </c>
      <c r="K131" s="77"/>
      <c r="L131" s="73">
        <v>21105</v>
      </c>
      <c r="M131" s="76" t="s">
        <v>347</v>
      </c>
      <c r="N131" s="71">
        <v>0</v>
      </c>
      <c r="O131" s="71">
        <v>0</v>
      </c>
      <c r="P131" s="71"/>
    </row>
    <row r="132" spans="1:16" ht="16.5" customHeight="1">
      <c r="A132" s="73">
        <v>21106</v>
      </c>
      <c r="B132" s="76" t="s">
        <v>348</v>
      </c>
      <c r="C132" s="70">
        <v>573</v>
      </c>
      <c r="D132" s="67">
        <v>1335</v>
      </c>
      <c r="E132" s="67">
        <v>1185</v>
      </c>
      <c r="F132" s="67">
        <f t="shared" si="9"/>
        <v>150</v>
      </c>
      <c r="G132" s="67">
        <v>150</v>
      </c>
      <c r="J132" s="71">
        <v>1083</v>
      </c>
      <c r="K132" s="77">
        <v>573</v>
      </c>
      <c r="L132" s="73">
        <v>21106</v>
      </c>
      <c r="M132" s="76" t="s">
        <v>348</v>
      </c>
      <c r="N132" s="71">
        <v>762</v>
      </c>
      <c r="O132" s="71">
        <v>1335</v>
      </c>
      <c r="P132" s="71">
        <v>573</v>
      </c>
    </row>
    <row r="133" spans="1:16" ht="16.5" customHeight="1">
      <c r="A133" s="73">
        <v>21107</v>
      </c>
      <c r="B133" s="76" t="s">
        <v>349</v>
      </c>
      <c r="C133" s="70">
        <v>0</v>
      </c>
      <c r="D133" s="67"/>
      <c r="E133" s="67">
        <v>0</v>
      </c>
      <c r="F133" s="67">
        <f t="shared" si="9"/>
        <v>0</v>
      </c>
      <c r="G133" s="67">
        <v>0</v>
      </c>
      <c r="J133" s="71">
        <v>0</v>
      </c>
      <c r="K133" s="77"/>
      <c r="L133" s="73">
        <v>21107</v>
      </c>
      <c r="M133" s="76" t="s">
        <v>349</v>
      </c>
      <c r="N133" s="71">
        <v>0</v>
      </c>
      <c r="O133" s="71">
        <v>0</v>
      </c>
      <c r="P133" s="71"/>
    </row>
    <row r="134" spans="1:16" ht="16.5" customHeight="1">
      <c r="A134" s="73">
        <v>21108</v>
      </c>
      <c r="B134" s="76" t="s">
        <v>350</v>
      </c>
      <c r="C134" s="70"/>
      <c r="D134" s="67"/>
      <c r="E134" s="67">
        <v>0</v>
      </c>
      <c r="F134" s="67">
        <f t="shared" si="9"/>
        <v>0</v>
      </c>
      <c r="G134" s="67">
        <v>0</v>
      </c>
      <c r="J134" s="71">
        <v>0</v>
      </c>
      <c r="K134" s="77"/>
      <c r="L134" s="73">
        <v>21108</v>
      </c>
      <c r="M134" s="76" t="s">
        <v>350</v>
      </c>
      <c r="N134" s="71">
        <v>0</v>
      </c>
      <c r="O134" s="71">
        <v>0</v>
      </c>
      <c r="P134" s="71"/>
    </row>
    <row r="135" spans="1:16" ht="16.5" customHeight="1">
      <c r="A135" s="73">
        <v>21109</v>
      </c>
      <c r="B135" s="76" t="s">
        <v>351</v>
      </c>
      <c r="C135" s="70"/>
      <c r="D135" s="67"/>
      <c r="E135" s="67">
        <v>0</v>
      </c>
      <c r="F135" s="67">
        <f t="shared" si="9"/>
        <v>0</v>
      </c>
      <c r="G135" s="67">
        <v>0</v>
      </c>
      <c r="J135" s="71">
        <v>0</v>
      </c>
      <c r="K135" s="77"/>
      <c r="L135" s="73">
        <v>21109</v>
      </c>
      <c r="M135" s="76" t="s">
        <v>351</v>
      </c>
      <c r="N135" s="71">
        <v>0</v>
      </c>
      <c r="O135" s="71">
        <v>0</v>
      </c>
      <c r="P135" s="71"/>
    </row>
    <row r="136" spans="1:16" ht="16.5" customHeight="1">
      <c r="A136" s="73">
        <v>21110</v>
      </c>
      <c r="B136" s="76" t="s">
        <v>352</v>
      </c>
      <c r="C136" s="70"/>
      <c r="D136" s="67"/>
      <c r="E136" s="67">
        <v>0</v>
      </c>
      <c r="F136" s="67">
        <f t="shared" si="9"/>
        <v>0</v>
      </c>
      <c r="G136" s="67">
        <v>0</v>
      </c>
      <c r="J136" s="71">
        <v>0</v>
      </c>
      <c r="K136" s="77"/>
      <c r="L136" s="73">
        <v>21110</v>
      </c>
      <c r="M136" s="76" t="s">
        <v>352</v>
      </c>
      <c r="N136" s="71">
        <v>0</v>
      </c>
      <c r="O136" s="71">
        <v>0</v>
      </c>
      <c r="P136" s="71"/>
    </row>
    <row r="137" spans="1:16" ht="16.5" customHeight="1">
      <c r="A137" s="73">
        <v>21111</v>
      </c>
      <c r="B137" s="76" t="s">
        <v>353</v>
      </c>
      <c r="C137" s="70">
        <v>425</v>
      </c>
      <c r="D137" s="67">
        <v>293</v>
      </c>
      <c r="E137" s="67">
        <v>293</v>
      </c>
      <c r="F137" s="67">
        <f t="shared" si="9"/>
        <v>0</v>
      </c>
      <c r="G137" s="67">
        <v>0</v>
      </c>
      <c r="J137" s="71">
        <v>225</v>
      </c>
      <c r="K137" s="77">
        <v>225</v>
      </c>
      <c r="L137" s="73">
        <v>21111</v>
      </c>
      <c r="M137" s="76" t="s">
        <v>353</v>
      </c>
      <c r="N137" s="71">
        <v>0</v>
      </c>
      <c r="O137" s="71">
        <v>225</v>
      </c>
      <c r="P137" s="71">
        <v>225</v>
      </c>
    </row>
    <row r="138" spans="1:16" ht="16.5" customHeight="1">
      <c r="A138" s="73">
        <v>21112</v>
      </c>
      <c r="B138" s="76" t="s">
        <v>354</v>
      </c>
      <c r="C138" s="70"/>
      <c r="D138" s="67">
        <v>584</v>
      </c>
      <c r="E138" s="67">
        <v>584</v>
      </c>
      <c r="F138" s="67">
        <f t="shared" si="9"/>
        <v>0</v>
      </c>
      <c r="G138" s="67">
        <v>0</v>
      </c>
      <c r="J138" s="71">
        <v>592</v>
      </c>
      <c r="K138" s="77"/>
      <c r="L138" s="73">
        <v>21112</v>
      </c>
      <c r="M138" s="76" t="s">
        <v>354</v>
      </c>
      <c r="N138" s="71">
        <v>592</v>
      </c>
      <c r="O138" s="71">
        <v>592</v>
      </c>
      <c r="P138" s="71"/>
    </row>
    <row r="139" spans="1:16" ht="16.5" customHeight="1">
      <c r="A139" s="73">
        <v>21113</v>
      </c>
      <c r="B139" s="76" t="s">
        <v>355</v>
      </c>
      <c r="C139" s="70">
        <v>0</v>
      </c>
      <c r="D139" s="67"/>
      <c r="E139" s="67"/>
      <c r="F139" s="67">
        <f t="shared" si="9"/>
        <v>0</v>
      </c>
      <c r="G139" s="67">
        <v>0</v>
      </c>
      <c r="J139" s="77"/>
      <c r="K139" s="77"/>
      <c r="L139" s="73">
        <v>21113</v>
      </c>
      <c r="M139" s="76" t="s">
        <v>355</v>
      </c>
      <c r="N139" s="71">
        <v>0</v>
      </c>
      <c r="O139" s="71">
        <v>0</v>
      </c>
      <c r="P139" s="71"/>
    </row>
    <row r="140" spans="1:16" ht="16.5" customHeight="1">
      <c r="A140" s="73">
        <v>21114</v>
      </c>
      <c r="B140" s="76" t="s">
        <v>356</v>
      </c>
      <c r="C140" s="70">
        <v>0</v>
      </c>
      <c r="D140" s="67"/>
      <c r="E140" s="67"/>
      <c r="F140" s="67">
        <f t="shared" si="9"/>
        <v>0</v>
      </c>
      <c r="G140" s="67">
        <v>0</v>
      </c>
      <c r="J140" s="77">
        <v>0</v>
      </c>
      <c r="K140" s="77">
        <v>0</v>
      </c>
      <c r="L140" s="73">
        <v>21114</v>
      </c>
      <c r="M140" s="76" t="s">
        <v>356</v>
      </c>
      <c r="N140" s="71">
        <v>0</v>
      </c>
      <c r="O140" s="71">
        <v>0</v>
      </c>
      <c r="P140" s="71">
        <v>0</v>
      </c>
    </row>
    <row r="141" spans="1:16" ht="16.5" customHeight="1">
      <c r="A141" s="73">
        <v>21199</v>
      </c>
      <c r="B141" s="76" t="s">
        <v>357</v>
      </c>
      <c r="C141" s="70"/>
      <c r="D141" s="67"/>
      <c r="E141" s="67"/>
      <c r="F141" s="67">
        <f t="shared" si="9"/>
        <v>0</v>
      </c>
      <c r="G141" s="67">
        <v>0</v>
      </c>
      <c r="J141" s="77">
        <v>0</v>
      </c>
      <c r="K141" s="77">
        <v>0</v>
      </c>
      <c r="L141" s="73">
        <v>21199</v>
      </c>
      <c r="M141" s="76" t="s">
        <v>357</v>
      </c>
      <c r="N141" s="71">
        <v>0</v>
      </c>
      <c r="O141" s="71">
        <v>0</v>
      </c>
      <c r="P141" s="71">
        <v>0</v>
      </c>
    </row>
    <row r="142" spans="1:16" ht="16.5" customHeight="1">
      <c r="A142" s="73">
        <v>212</v>
      </c>
      <c r="B142" s="74" t="s">
        <v>358</v>
      </c>
      <c r="C142" s="67">
        <f>SUM(C143:C148)</f>
        <v>2401</v>
      </c>
      <c r="D142" s="67">
        <f>SUM(D143:D148)</f>
        <v>6291</v>
      </c>
      <c r="E142" s="67">
        <f>SUM(E143:E148)</f>
        <v>6291</v>
      </c>
      <c r="F142" s="67">
        <f>SUM(F143:F148)</f>
        <v>0</v>
      </c>
      <c r="G142" s="67">
        <f>SUM(G143:G148)</f>
        <v>0</v>
      </c>
      <c r="J142" s="67">
        <f>SUM(J143:J148)</f>
        <v>407</v>
      </c>
      <c r="K142" s="67">
        <f>SUM(K143:K148)</f>
        <v>0</v>
      </c>
      <c r="L142" s="73">
        <v>212</v>
      </c>
      <c r="M142" s="74" t="s">
        <v>358</v>
      </c>
      <c r="N142" s="71">
        <v>407</v>
      </c>
      <c r="O142" s="71">
        <v>407</v>
      </c>
      <c r="P142" s="71">
        <v>0</v>
      </c>
    </row>
    <row r="143" spans="1:16" ht="16.5" customHeight="1">
      <c r="A143" s="73">
        <v>21201</v>
      </c>
      <c r="B143" s="76" t="s">
        <v>359</v>
      </c>
      <c r="C143" s="70">
        <v>846</v>
      </c>
      <c r="D143" s="67">
        <v>1028</v>
      </c>
      <c r="E143" s="67">
        <v>1028</v>
      </c>
      <c r="F143" s="67">
        <f aca="true" t="shared" si="10" ref="F143:F148">D143-E143</f>
        <v>0</v>
      </c>
      <c r="G143" s="67">
        <v>0</v>
      </c>
      <c r="J143" s="77"/>
      <c r="K143" s="77"/>
      <c r="L143" s="73">
        <v>21201</v>
      </c>
      <c r="M143" s="76" t="s">
        <v>359</v>
      </c>
      <c r="N143" s="71">
        <v>0</v>
      </c>
      <c r="O143" s="71">
        <v>0</v>
      </c>
      <c r="P143" s="71"/>
    </row>
    <row r="144" spans="1:16" ht="16.5" customHeight="1">
      <c r="A144" s="73">
        <v>21202</v>
      </c>
      <c r="B144" s="76" t="s">
        <v>360</v>
      </c>
      <c r="C144" s="70">
        <v>58</v>
      </c>
      <c r="D144" s="67">
        <v>105</v>
      </c>
      <c r="E144" s="67">
        <v>105</v>
      </c>
      <c r="F144" s="67">
        <f t="shared" si="10"/>
        <v>0</v>
      </c>
      <c r="G144" s="67">
        <v>0</v>
      </c>
      <c r="J144" s="77"/>
      <c r="K144" s="77"/>
      <c r="L144" s="73">
        <v>21202</v>
      </c>
      <c r="M144" s="76" t="s">
        <v>360</v>
      </c>
      <c r="N144" s="71">
        <v>0</v>
      </c>
      <c r="O144" s="71">
        <v>0</v>
      </c>
      <c r="P144" s="71"/>
    </row>
    <row r="145" spans="1:16" ht="16.5" customHeight="1">
      <c r="A145" s="73">
        <v>21203</v>
      </c>
      <c r="B145" s="76" t="s">
        <v>361</v>
      </c>
      <c r="C145" s="70">
        <v>360</v>
      </c>
      <c r="D145" s="67">
        <v>3867</v>
      </c>
      <c r="E145" s="67">
        <v>3867</v>
      </c>
      <c r="F145" s="67">
        <f t="shared" si="10"/>
        <v>0</v>
      </c>
      <c r="G145" s="67">
        <v>0</v>
      </c>
      <c r="J145" s="71">
        <v>377</v>
      </c>
      <c r="K145" s="77"/>
      <c r="L145" s="73">
        <v>21203</v>
      </c>
      <c r="M145" s="76" t="s">
        <v>361</v>
      </c>
      <c r="N145" s="71">
        <v>377</v>
      </c>
      <c r="O145" s="71">
        <v>377</v>
      </c>
      <c r="P145" s="71"/>
    </row>
    <row r="146" spans="1:16" ht="16.5" customHeight="1">
      <c r="A146" s="73">
        <v>21205</v>
      </c>
      <c r="B146" s="76" t="s">
        <v>362</v>
      </c>
      <c r="C146" s="70">
        <v>692</v>
      </c>
      <c r="D146" s="67">
        <v>867</v>
      </c>
      <c r="E146" s="67">
        <v>867</v>
      </c>
      <c r="F146" s="67">
        <f t="shared" si="10"/>
        <v>0</v>
      </c>
      <c r="G146" s="67">
        <v>0</v>
      </c>
      <c r="J146" s="71">
        <v>0</v>
      </c>
      <c r="K146" s="77"/>
      <c r="L146" s="73">
        <v>21205</v>
      </c>
      <c r="M146" s="76" t="s">
        <v>362</v>
      </c>
      <c r="N146" s="71">
        <v>0</v>
      </c>
      <c r="O146" s="71">
        <v>0</v>
      </c>
      <c r="P146" s="71"/>
    </row>
    <row r="147" spans="1:16" ht="16.5" customHeight="1">
      <c r="A147" s="73">
        <v>21206</v>
      </c>
      <c r="B147" s="76" t="s">
        <v>363</v>
      </c>
      <c r="C147" s="70"/>
      <c r="D147" s="67"/>
      <c r="E147" s="67">
        <v>0</v>
      </c>
      <c r="F147" s="67">
        <f t="shared" si="10"/>
        <v>0</v>
      </c>
      <c r="G147" s="67">
        <v>0</v>
      </c>
      <c r="J147" s="71">
        <v>0</v>
      </c>
      <c r="K147" s="77"/>
      <c r="L147" s="73">
        <v>21206</v>
      </c>
      <c r="M147" s="76" t="s">
        <v>363</v>
      </c>
      <c r="N147" s="71">
        <v>0</v>
      </c>
      <c r="O147" s="71">
        <v>0</v>
      </c>
      <c r="P147" s="71"/>
    </row>
    <row r="148" spans="1:16" ht="16.5" customHeight="1">
      <c r="A148" s="73">
        <v>21299</v>
      </c>
      <c r="B148" s="76" t="s">
        <v>364</v>
      </c>
      <c r="C148" s="70">
        <v>445</v>
      </c>
      <c r="D148" s="67">
        <v>424</v>
      </c>
      <c r="E148" s="67">
        <v>424</v>
      </c>
      <c r="F148" s="67">
        <f t="shared" si="10"/>
        <v>0</v>
      </c>
      <c r="G148" s="67">
        <v>0</v>
      </c>
      <c r="J148" s="71">
        <v>30</v>
      </c>
      <c r="K148" s="77"/>
      <c r="L148" s="73">
        <v>21299</v>
      </c>
      <c r="M148" s="76" t="s">
        <v>364</v>
      </c>
      <c r="N148" s="71">
        <v>30</v>
      </c>
      <c r="O148" s="71">
        <v>30</v>
      </c>
      <c r="P148" s="71"/>
    </row>
    <row r="149" spans="1:16" ht="16.5" customHeight="1">
      <c r="A149" s="73">
        <v>213</v>
      </c>
      <c r="B149" s="89" t="s">
        <v>365</v>
      </c>
      <c r="C149" s="67">
        <f>SUM(C150:C152,C154:C159)</f>
        <v>20027</v>
      </c>
      <c r="D149" s="67">
        <f>SUM(D150:D152,D154:D159)</f>
        <v>37588</v>
      </c>
      <c r="E149" s="67">
        <f>SUM(E150:E152,E154:E159)</f>
        <v>34480</v>
      </c>
      <c r="F149" s="67">
        <f>SUM(F150:F152,F154:F159)</f>
        <v>3108</v>
      </c>
      <c r="G149" s="67">
        <f>SUM(G150:G152,G154:G159)</f>
        <v>3108</v>
      </c>
      <c r="J149" s="67">
        <f>SUM(J150:J152,J154:J159)</f>
        <v>14562</v>
      </c>
      <c r="K149" s="67">
        <f>SUM(K150:K152,K154:K159)</f>
        <v>9286</v>
      </c>
      <c r="L149" s="73">
        <v>213</v>
      </c>
      <c r="M149" s="89" t="s">
        <v>365</v>
      </c>
      <c r="N149" s="71">
        <v>5298</v>
      </c>
      <c r="O149" s="71">
        <v>14584</v>
      </c>
      <c r="P149" s="71">
        <v>9286</v>
      </c>
    </row>
    <row r="150" spans="1:16" ht="16.5" customHeight="1">
      <c r="A150" s="90">
        <v>21301</v>
      </c>
      <c r="B150" s="86" t="s">
        <v>366</v>
      </c>
      <c r="C150" s="70">
        <v>5035</v>
      </c>
      <c r="D150" s="67">
        <v>9367</v>
      </c>
      <c r="E150" s="67">
        <v>8069</v>
      </c>
      <c r="F150" s="67">
        <f aca="true" t="shared" si="11" ref="F150:F159">D150-E150</f>
        <v>1298</v>
      </c>
      <c r="G150" s="67">
        <f>636+353-41-10+360</f>
        <v>1298</v>
      </c>
      <c r="J150" s="71">
        <v>2936</v>
      </c>
      <c r="K150" s="77">
        <v>1505</v>
      </c>
      <c r="L150" s="90">
        <v>21301</v>
      </c>
      <c r="M150" s="76" t="s">
        <v>367</v>
      </c>
      <c r="N150" s="71">
        <v>1452</v>
      </c>
      <c r="O150" s="71">
        <v>2908</v>
      </c>
      <c r="P150" s="71">
        <v>1456</v>
      </c>
    </row>
    <row r="151" spans="1:16" ht="16.5" customHeight="1">
      <c r="A151" s="73">
        <v>21302</v>
      </c>
      <c r="B151" s="91" t="s">
        <v>368</v>
      </c>
      <c r="C151" s="70">
        <v>2259</v>
      </c>
      <c r="D151" s="67">
        <v>4195</v>
      </c>
      <c r="E151" s="67">
        <v>3984</v>
      </c>
      <c r="F151" s="67">
        <f t="shared" si="11"/>
        <v>211</v>
      </c>
      <c r="G151" s="67">
        <f>166+55-10</f>
        <v>211</v>
      </c>
      <c r="J151" s="71">
        <v>2173</v>
      </c>
      <c r="K151" s="77">
        <v>924</v>
      </c>
      <c r="L151" s="73">
        <v>21302</v>
      </c>
      <c r="M151" s="92" t="s">
        <v>369</v>
      </c>
      <c r="N151" s="71">
        <v>1249</v>
      </c>
      <c r="O151" s="71">
        <v>2173</v>
      </c>
      <c r="P151" s="71">
        <v>924</v>
      </c>
    </row>
    <row r="152" spans="1:16" ht="16.5" customHeight="1">
      <c r="A152" s="73">
        <v>21303</v>
      </c>
      <c r="B152" s="86" t="s">
        <v>370</v>
      </c>
      <c r="C152" s="70">
        <v>4460</v>
      </c>
      <c r="D152" s="67">
        <v>8689</v>
      </c>
      <c r="E152" s="67">
        <v>8579</v>
      </c>
      <c r="F152" s="67">
        <f t="shared" si="11"/>
        <v>110</v>
      </c>
      <c r="G152" s="67">
        <f>78+32</f>
        <v>110</v>
      </c>
      <c r="J152" s="71">
        <v>5700</v>
      </c>
      <c r="K152" s="77">
        <v>2225</v>
      </c>
      <c r="L152" s="73">
        <v>21303</v>
      </c>
      <c r="M152" s="76" t="s">
        <v>371</v>
      </c>
      <c r="N152" s="71">
        <v>3525</v>
      </c>
      <c r="O152" s="71">
        <v>5750</v>
      </c>
      <c r="P152" s="71">
        <v>2225</v>
      </c>
    </row>
    <row r="153" spans="1:16" ht="16.5" customHeight="1">
      <c r="A153" s="73">
        <v>21304</v>
      </c>
      <c r="B153" s="86" t="s">
        <v>372</v>
      </c>
      <c r="C153" s="70">
        <v>0</v>
      </c>
      <c r="D153" s="67"/>
      <c r="E153" s="67">
        <v>0</v>
      </c>
      <c r="F153" s="67">
        <f t="shared" si="11"/>
        <v>0</v>
      </c>
      <c r="G153" s="67">
        <v>0</v>
      </c>
      <c r="J153" s="77"/>
      <c r="K153" s="77"/>
      <c r="L153" s="73">
        <v>2130331</v>
      </c>
      <c r="M153" s="76" t="s">
        <v>373</v>
      </c>
      <c r="N153" s="71">
        <v>0</v>
      </c>
      <c r="O153" s="71">
        <v>0</v>
      </c>
      <c r="P153" s="71"/>
    </row>
    <row r="154" spans="1:16" ht="16.5" customHeight="1">
      <c r="A154" s="73">
        <v>21305</v>
      </c>
      <c r="B154" s="86" t="s">
        <v>374</v>
      </c>
      <c r="C154" s="70">
        <v>4320</v>
      </c>
      <c r="D154" s="67">
        <v>9490</v>
      </c>
      <c r="E154" s="67">
        <v>8001</v>
      </c>
      <c r="F154" s="67">
        <f t="shared" si="11"/>
        <v>1489</v>
      </c>
      <c r="G154" s="67">
        <f>3409+489+319-2511-217</f>
        <v>1489</v>
      </c>
      <c r="J154" s="71">
        <v>3087</v>
      </c>
      <c r="K154" s="77">
        <v>4089</v>
      </c>
      <c r="L154" s="73">
        <v>21304</v>
      </c>
      <c r="M154" s="76" t="s">
        <v>375</v>
      </c>
      <c r="N154" s="71">
        <v>0</v>
      </c>
      <c r="O154" s="71">
        <v>0</v>
      </c>
      <c r="P154" s="71"/>
    </row>
    <row r="155" spans="1:16" ht="16.5" customHeight="1">
      <c r="A155" s="73">
        <v>21306</v>
      </c>
      <c r="B155" s="86" t="s">
        <v>376</v>
      </c>
      <c r="C155" s="70">
        <v>404</v>
      </c>
      <c r="D155" s="67">
        <v>403</v>
      </c>
      <c r="E155" s="67">
        <v>403</v>
      </c>
      <c r="F155" s="67">
        <f t="shared" si="11"/>
        <v>0</v>
      </c>
      <c r="G155" s="67">
        <v>0</v>
      </c>
      <c r="J155" s="71">
        <v>400</v>
      </c>
      <c r="K155" s="77">
        <v>400</v>
      </c>
      <c r="L155" s="73">
        <v>21305</v>
      </c>
      <c r="M155" s="76" t="s">
        <v>377</v>
      </c>
      <c r="N155" s="71">
        <v>-1051</v>
      </c>
      <c r="O155" s="71">
        <v>3087</v>
      </c>
      <c r="P155" s="71">
        <v>4138</v>
      </c>
    </row>
    <row r="156" spans="1:16" ht="17.25" customHeight="1">
      <c r="A156" s="73">
        <v>21307</v>
      </c>
      <c r="B156" s="86" t="s">
        <v>378</v>
      </c>
      <c r="C156" s="70">
        <v>3296</v>
      </c>
      <c r="D156" s="67">
        <v>5011</v>
      </c>
      <c r="E156" s="67">
        <v>5011</v>
      </c>
      <c r="F156" s="67">
        <f t="shared" si="11"/>
        <v>0</v>
      </c>
      <c r="G156" s="67">
        <v>0</v>
      </c>
      <c r="J156" s="77"/>
      <c r="K156" s="77"/>
      <c r="L156" s="73">
        <v>21306</v>
      </c>
      <c r="M156" s="76" t="s">
        <v>379</v>
      </c>
      <c r="N156" s="71">
        <v>0</v>
      </c>
      <c r="O156" s="71">
        <v>400</v>
      </c>
      <c r="P156" s="71">
        <v>400</v>
      </c>
    </row>
    <row r="157" spans="1:16" ht="17.25" customHeight="1">
      <c r="A157" s="73">
        <v>21308</v>
      </c>
      <c r="B157" s="86" t="s">
        <v>380</v>
      </c>
      <c r="C157" s="70">
        <v>32</v>
      </c>
      <c r="D157" s="67">
        <v>312</v>
      </c>
      <c r="E157" s="67">
        <v>312</v>
      </c>
      <c r="F157" s="67">
        <f t="shared" si="11"/>
        <v>0</v>
      </c>
      <c r="G157" s="67">
        <v>0</v>
      </c>
      <c r="J157" s="77">
        <v>266</v>
      </c>
      <c r="K157" s="77">
        <v>143</v>
      </c>
      <c r="L157" s="73">
        <v>21307</v>
      </c>
      <c r="M157" s="76" t="s">
        <v>381</v>
      </c>
      <c r="N157" s="71">
        <v>0</v>
      </c>
      <c r="O157" s="71">
        <v>0</v>
      </c>
      <c r="P157" s="71"/>
    </row>
    <row r="158" spans="1:16" ht="16.5" customHeight="1">
      <c r="A158" s="73">
        <v>21309</v>
      </c>
      <c r="B158" s="86" t="s">
        <v>382</v>
      </c>
      <c r="C158" s="70">
        <v>0</v>
      </c>
      <c r="D158" s="67"/>
      <c r="E158" s="67">
        <v>0</v>
      </c>
      <c r="F158" s="67">
        <f t="shared" si="11"/>
        <v>0</v>
      </c>
      <c r="G158" s="67">
        <v>0</v>
      </c>
      <c r="J158" s="77"/>
      <c r="K158" s="77"/>
      <c r="L158" s="73">
        <v>21308</v>
      </c>
      <c r="M158" s="76" t="s">
        <v>383</v>
      </c>
      <c r="N158" s="71">
        <v>123</v>
      </c>
      <c r="O158" s="71">
        <v>266</v>
      </c>
      <c r="P158" s="71">
        <v>143</v>
      </c>
    </row>
    <row r="159" spans="1:16" ht="17.25" customHeight="1">
      <c r="A159" s="73">
        <v>21399</v>
      </c>
      <c r="B159" s="86" t="s">
        <v>384</v>
      </c>
      <c r="C159" s="70">
        <v>221</v>
      </c>
      <c r="D159" s="67">
        <v>121</v>
      </c>
      <c r="E159" s="67">
        <v>121</v>
      </c>
      <c r="F159" s="67">
        <f t="shared" si="11"/>
        <v>0</v>
      </c>
      <c r="G159" s="67">
        <v>0</v>
      </c>
      <c r="J159" s="77"/>
      <c r="K159" s="77"/>
      <c r="L159" s="73">
        <v>21399</v>
      </c>
      <c r="M159" s="76" t="s">
        <v>385</v>
      </c>
      <c r="N159" s="71">
        <v>0</v>
      </c>
      <c r="O159" s="71">
        <v>0</v>
      </c>
      <c r="P159" s="71"/>
    </row>
    <row r="160" spans="1:16" ht="16.5" customHeight="1">
      <c r="A160" s="73">
        <v>214</v>
      </c>
      <c r="B160" s="74" t="s">
        <v>386</v>
      </c>
      <c r="C160" s="67">
        <f>SUM(C161:C167)</f>
        <v>1161</v>
      </c>
      <c r="D160" s="67">
        <f>SUM(D161:D167)</f>
        <v>18386</v>
      </c>
      <c r="E160" s="67">
        <f>SUM(E161:E167)</f>
        <v>18385</v>
      </c>
      <c r="F160" s="67">
        <f>SUM(F161:F167)</f>
        <v>1</v>
      </c>
      <c r="G160" s="67">
        <f>SUM(G161:G167)</f>
        <v>1</v>
      </c>
      <c r="J160" s="67">
        <f>SUM(J161:J167)</f>
        <v>14458</v>
      </c>
      <c r="K160" s="67">
        <f>SUM(K161:K167)</f>
        <v>488</v>
      </c>
      <c r="L160" s="73">
        <v>214</v>
      </c>
      <c r="M160" s="74" t="s">
        <v>386</v>
      </c>
      <c r="N160" s="71">
        <v>13979</v>
      </c>
      <c r="O160" s="71">
        <v>14467</v>
      </c>
      <c r="P160" s="71">
        <v>488</v>
      </c>
    </row>
    <row r="161" spans="1:16" ht="16.5" customHeight="1">
      <c r="A161" s="73">
        <v>21401</v>
      </c>
      <c r="B161" s="76" t="s">
        <v>387</v>
      </c>
      <c r="C161" s="70">
        <v>673</v>
      </c>
      <c r="D161" s="67">
        <v>7016</v>
      </c>
      <c r="E161" s="67">
        <v>7016</v>
      </c>
      <c r="F161" s="67">
        <f aca="true" t="shared" si="12" ref="F161:F167">D161-E161</f>
        <v>0</v>
      </c>
      <c r="G161" s="67">
        <v>0</v>
      </c>
      <c r="J161" s="71">
        <v>3097</v>
      </c>
      <c r="K161" s="77"/>
      <c r="L161" s="73">
        <v>21401</v>
      </c>
      <c r="M161" s="76" t="s">
        <v>387</v>
      </c>
      <c r="N161" s="71">
        <v>3097</v>
      </c>
      <c r="O161" s="71">
        <v>3097</v>
      </c>
      <c r="P161" s="71"/>
    </row>
    <row r="162" spans="1:16" ht="16.5" customHeight="1">
      <c r="A162" s="73">
        <v>21402</v>
      </c>
      <c r="B162" s="76" t="s">
        <v>388</v>
      </c>
      <c r="C162" s="70">
        <v>0</v>
      </c>
      <c r="D162" s="67"/>
      <c r="E162" s="67">
        <v>0</v>
      </c>
      <c r="F162" s="67">
        <f t="shared" si="12"/>
        <v>0</v>
      </c>
      <c r="G162" s="67">
        <v>0</v>
      </c>
      <c r="J162" s="71">
        <v>0</v>
      </c>
      <c r="K162" s="77"/>
      <c r="L162" s="73">
        <v>21402</v>
      </c>
      <c r="M162" s="76" t="s">
        <v>388</v>
      </c>
      <c r="N162" s="71">
        <v>0</v>
      </c>
      <c r="O162" s="71">
        <v>0</v>
      </c>
      <c r="P162" s="71"/>
    </row>
    <row r="163" spans="1:16" ht="16.5" customHeight="1">
      <c r="A163" s="73">
        <v>21403</v>
      </c>
      <c r="B163" s="76" t="s">
        <v>389</v>
      </c>
      <c r="C163" s="70">
        <v>0</v>
      </c>
      <c r="D163" s="67"/>
      <c r="E163" s="67">
        <v>0</v>
      </c>
      <c r="F163" s="67">
        <f t="shared" si="12"/>
        <v>0</v>
      </c>
      <c r="G163" s="67">
        <v>0</v>
      </c>
      <c r="J163" s="71">
        <v>0</v>
      </c>
      <c r="K163" s="77"/>
      <c r="L163" s="73">
        <v>21403</v>
      </c>
      <c r="M163" s="76" t="s">
        <v>389</v>
      </c>
      <c r="N163" s="71">
        <v>0</v>
      </c>
      <c r="O163" s="71">
        <v>0</v>
      </c>
      <c r="P163" s="71"/>
    </row>
    <row r="164" spans="1:16" ht="16.5" customHeight="1">
      <c r="A164" s="73">
        <v>21404</v>
      </c>
      <c r="B164" s="76" t="s">
        <v>390</v>
      </c>
      <c r="C164" s="70">
        <v>488</v>
      </c>
      <c r="D164" s="67">
        <v>633</v>
      </c>
      <c r="E164" s="67">
        <v>632</v>
      </c>
      <c r="F164" s="67">
        <f t="shared" si="12"/>
        <v>1</v>
      </c>
      <c r="G164" s="67">
        <v>1</v>
      </c>
      <c r="J164" s="71">
        <v>624</v>
      </c>
      <c r="K164" s="77">
        <v>488</v>
      </c>
      <c r="L164" s="73">
        <v>21404</v>
      </c>
      <c r="M164" s="76" t="s">
        <v>390</v>
      </c>
      <c r="N164" s="71">
        <v>145</v>
      </c>
      <c r="O164" s="71">
        <v>633</v>
      </c>
      <c r="P164" s="71">
        <v>488</v>
      </c>
    </row>
    <row r="165" spans="1:16" ht="16.5" customHeight="1">
      <c r="A165" s="73">
        <v>21405</v>
      </c>
      <c r="B165" s="76" t="s">
        <v>391</v>
      </c>
      <c r="C165" s="70"/>
      <c r="D165" s="67"/>
      <c r="E165" s="67">
        <v>0</v>
      </c>
      <c r="F165" s="67">
        <f t="shared" si="12"/>
        <v>0</v>
      </c>
      <c r="G165" s="67">
        <v>0</v>
      </c>
      <c r="J165" s="71">
        <v>0</v>
      </c>
      <c r="K165" s="77"/>
      <c r="L165" s="73">
        <v>21405</v>
      </c>
      <c r="M165" s="76" t="s">
        <v>391</v>
      </c>
      <c r="N165" s="71">
        <v>0</v>
      </c>
      <c r="O165" s="71">
        <v>0</v>
      </c>
      <c r="P165" s="71"/>
    </row>
    <row r="166" spans="1:16" ht="16.5" customHeight="1">
      <c r="A166" s="73">
        <v>21406</v>
      </c>
      <c r="B166" s="76" t="s">
        <v>392</v>
      </c>
      <c r="C166" s="70">
        <v>0</v>
      </c>
      <c r="D166" s="67">
        <v>10737</v>
      </c>
      <c r="E166" s="93">
        <v>10737</v>
      </c>
      <c r="F166" s="67">
        <f t="shared" si="12"/>
        <v>0</v>
      </c>
      <c r="G166" s="67">
        <v>0</v>
      </c>
      <c r="J166" s="71">
        <v>10737</v>
      </c>
      <c r="K166" s="77"/>
      <c r="L166" s="73">
        <v>21406</v>
      </c>
      <c r="M166" s="76" t="s">
        <v>392</v>
      </c>
      <c r="N166" s="71">
        <v>10737</v>
      </c>
      <c r="O166" s="71">
        <v>10737</v>
      </c>
      <c r="P166" s="71"/>
    </row>
    <row r="167" spans="1:16" ht="16.5" customHeight="1">
      <c r="A167" s="73">
        <v>21499</v>
      </c>
      <c r="B167" s="76" t="s">
        <v>393</v>
      </c>
      <c r="C167" s="70">
        <v>0</v>
      </c>
      <c r="D167" s="67"/>
      <c r="E167" s="67"/>
      <c r="F167" s="67">
        <f t="shared" si="12"/>
        <v>0</v>
      </c>
      <c r="G167" s="67">
        <v>0</v>
      </c>
      <c r="J167" s="77">
        <v>0</v>
      </c>
      <c r="K167" s="77"/>
      <c r="L167" s="73">
        <v>21499</v>
      </c>
      <c r="M167" s="76" t="s">
        <v>393</v>
      </c>
      <c r="N167" s="71">
        <v>0</v>
      </c>
      <c r="O167" s="71">
        <v>0</v>
      </c>
      <c r="P167" s="71"/>
    </row>
    <row r="168" spans="1:16" ht="16.5" customHeight="1">
      <c r="A168" s="73">
        <v>215</v>
      </c>
      <c r="B168" s="74" t="s">
        <v>394</v>
      </c>
      <c r="C168" s="67">
        <f>SUM(C169:C172,C174:C178)</f>
        <v>447</v>
      </c>
      <c r="D168" s="67">
        <f>SUM(D169:D172,D174:D178)</f>
        <v>2003</v>
      </c>
      <c r="E168" s="67">
        <f>SUM(E169:E172,E174:E178)</f>
        <v>1992</v>
      </c>
      <c r="F168" s="67">
        <f>SUM(F169:F172,F174:F178)</f>
        <v>11</v>
      </c>
      <c r="G168" s="67">
        <f>SUM(G169:G172,G174:G178)</f>
        <v>11</v>
      </c>
      <c r="J168" s="67">
        <f>SUM(J169:J172,J174:J178)</f>
        <v>42</v>
      </c>
      <c r="K168" s="67">
        <f>SUM(K169:K172,K174:K178)</f>
        <v>0</v>
      </c>
      <c r="L168" s="73">
        <v>215</v>
      </c>
      <c r="M168" s="74" t="s">
        <v>394</v>
      </c>
      <c r="N168" s="71">
        <v>46</v>
      </c>
      <c r="O168" s="71">
        <v>46</v>
      </c>
      <c r="P168" s="71">
        <v>0</v>
      </c>
    </row>
    <row r="169" spans="1:16" ht="16.5" customHeight="1">
      <c r="A169" s="73">
        <v>21501</v>
      </c>
      <c r="B169" s="76" t="s">
        <v>395</v>
      </c>
      <c r="C169" s="77">
        <v>0</v>
      </c>
      <c r="D169" s="67">
        <v>39</v>
      </c>
      <c r="E169" s="67">
        <v>39</v>
      </c>
      <c r="F169" s="67">
        <f aca="true" t="shared" si="13" ref="F169:F178">D169-E169</f>
        <v>0</v>
      </c>
      <c r="G169" s="67">
        <v>0</v>
      </c>
      <c r="J169" s="77">
        <v>0</v>
      </c>
      <c r="K169" s="77">
        <v>0</v>
      </c>
      <c r="L169" s="73">
        <v>21501</v>
      </c>
      <c r="M169" s="76" t="s">
        <v>395</v>
      </c>
      <c r="N169" s="71">
        <v>0</v>
      </c>
      <c r="O169" s="71">
        <v>0</v>
      </c>
      <c r="P169" s="71">
        <v>0</v>
      </c>
    </row>
    <row r="170" spans="1:16" ht="16.5" customHeight="1">
      <c r="A170" s="73">
        <v>21502</v>
      </c>
      <c r="B170" s="76" t="s">
        <v>396</v>
      </c>
      <c r="C170" s="77">
        <v>0</v>
      </c>
      <c r="D170" s="67"/>
      <c r="E170" s="67"/>
      <c r="F170" s="67">
        <f t="shared" si="13"/>
        <v>0</v>
      </c>
      <c r="G170" s="67">
        <v>0</v>
      </c>
      <c r="J170" s="77"/>
      <c r="K170" s="77"/>
      <c r="L170" s="73">
        <v>21502</v>
      </c>
      <c r="M170" s="76" t="s">
        <v>396</v>
      </c>
      <c r="N170" s="71">
        <v>0</v>
      </c>
      <c r="O170" s="71">
        <v>0</v>
      </c>
      <c r="P170" s="71"/>
    </row>
    <row r="171" spans="1:16" ht="16.5" customHeight="1">
      <c r="A171" s="73">
        <v>21503</v>
      </c>
      <c r="B171" s="76" t="s">
        <v>397</v>
      </c>
      <c r="C171" s="77">
        <v>0</v>
      </c>
      <c r="D171" s="67"/>
      <c r="E171" s="67"/>
      <c r="F171" s="67">
        <f t="shared" si="13"/>
        <v>0</v>
      </c>
      <c r="G171" s="67">
        <v>0</v>
      </c>
      <c r="J171" s="77"/>
      <c r="K171" s="77"/>
      <c r="L171" s="73">
        <v>21503</v>
      </c>
      <c r="M171" s="76" t="s">
        <v>397</v>
      </c>
      <c r="N171" s="71">
        <v>0</v>
      </c>
      <c r="O171" s="71">
        <v>0</v>
      </c>
      <c r="P171" s="71"/>
    </row>
    <row r="172" spans="1:16" ht="16.5" customHeight="1">
      <c r="A172" s="73">
        <v>21504</v>
      </c>
      <c r="B172" s="76" t="s">
        <v>398</v>
      </c>
      <c r="C172" s="77">
        <v>0</v>
      </c>
      <c r="D172" s="67"/>
      <c r="E172" s="67"/>
      <c r="F172" s="67">
        <f t="shared" si="13"/>
        <v>0</v>
      </c>
      <c r="G172" s="67">
        <v>0</v>
      </c>
      <c r="J172" s="77"/>
      <c r="K172" s="77"/>
      <c r="L172" s="73">
        <v>21504</v>
      </c>
      <c r="M172" s="76" t="s">
        <v>398</v>
      </c>
      <c r="N172" s="71">
        <v>0</v>
      </c>
      <c r="O172" s="71">
        <v>0</v>
      </c>
      <c r="P172" s="71"/>
    </row>
    <row r="173" spans="1:16" ht="16.5" customHeight="1">
      <c r="A173" s="73">
        <v>2150416</v>
      </c>
      <c r="B173" s="76" t="s">
        <v>399</v>
      </c>
      <c r="C173" s="77">
        <v>0</v>
      </c>
      <c r="D173" s="67"/>
      <c r="E173" s="67"/>
      <c r="F173" s="67">
        <f t="shared" si="13"/>
        <v>0</v>
      </c>
      <c r="G173" s="67">
        <v>0</v>
      </c>
      <c r="J173" s="77"/>
      <c r="K173" s="77"/>
      <c r="L173" s="73">
        <v>2150416</v>
      </c>
      <c r="M173" s="76" t="s">
        <v>399</v>
      </c>
      <c r="N173" s="71">
        <v>0</v>
      </c>
      <c r="O173" s="71">
        <v>0</v>
      </c>
      <c r="P173" s="71"/>
    </row>
    <row r="174" spans="1:16" ht="16.5" customHeight="1">
      <c r="A174" s="73">
        <v>21505</v>
      </c>
      <c r="B174" s="76" t="s">
        <v>400</v>
      </c>
      <c r="C174" s="77">
        <v>0</v>
      </c>
      <c r="D174" s="67"/>
      <c r="E174" s="67"/>
      <c r="F174" s="67">
        <f t="shared" si="13"/>
        <v>0</v>
      </c>
      <c r="G174" s="67">
        <v>0</v>
      </c>
      <c r="J174" s="77"/>
      <c r="K174" s="77"/>
      <c r="L174" s="73">
        <v>21505</v>
      </c>
      <c r="M174" s="76" t="s">
        <v>400</v>
      </c>
      <c r="N174" s="71">
        <v>0</v>
      </c>
      <c r="O174" s="71">
        <v>0</v>
      </c>
      <c r="P174" s="71"/>
    </row>
    <row r="175" spans="1:16" ht="16.5" customHeight="1">
      <c r="A175" s="73">
        <v>21506</v>
      </c>
      <c r="B175" s="76" t="s">
        <v>401</v>
      </c>
      <c r="C175" s="70">
        <v>115</v>
      </c>
      <c r="D175" s="67">
        <v>202</v>
      </c>
      <c r="E175" s="67">
        <v>202</v>
      </c>
      <c r="F175" s="67">
        <f t="shared" si="13"/>
        <v>0</v>
      </c>
      <c r="G175" s="67">
        <v>0</v>
      </c>
      <c r="J175" s="77"/>
      <c r="K175" s="77"/>
      <c r="L175" s="73">
        <v>21506</v>
      </c>
      <c r="M175" s="76" t="s">
        <v>401</v>
      </c>
      <c r="N175" s="71">
        <v>0</v>
      </c>
      <c r="O175" s="71">
        <v>0</v>
      </c>
      <c r="P175" s="71"/>
    </row>
    <row r="176" spans="1:16" ht="16.5" customHeight="1">
      <c r="A176" s="73">
        <v>21507</v>
      </c>
      <c r="B176" s="76" t="s">
        <v>402</v>
      </c>
      <c r="C176" s="70">
        <v>15</v>
      </c>
      <c r="D176" s="67">
        <v>16</v>
      </c>
      <c r="E176" s="67">
        <v>16</v>
      </c>
      <c r="F176" s="67">
        <f t="shared" si="13"/>
        <v>0</v>
      </c>
      <c r="G176" s="67">
        <v>0</v>
      </c>
      <c r="J176" s="77"/>
      <c r="K176" s="77"/>
      <c r="L176" s="73">
        <v>21507</v>
      </c>
      <c r="M176" s="76" t="s">
        <v>402</v>
      </c>
      <c r="N176" s="71">
        <v>0</v>
      </c>
      <c r="O176" s="71">
        <v>0</v>
      </c>
      <c r="P176" s="71"/>
    </row>
    <row r="177" spans="1:16" ht="16.5" customHeight="1">
      <c r="A177" s="73">
        <v>21508</v>
      </c>
      <c r="B177" s="76" t="s">
        <v>403</v>
      </c>
      <c r="C177" s="70">
        <v>317</v>
      </c>
      <c r="D177" s="67">
        <v>1742</v>
      </c>
      <c r="E177" s="67">
        <v>1735</v>
      </c>
      <c r="F177" s="67">
        <f t="shared" si="13"/>
        <v>7</v>
      </c>
      <c r="G177" s="67">
        <v>7</v>
      </c>
      <c r="J177" s="77">
        <v>42</v>
      </c>
      <c r="K177" s="77"/>
      <c r="L177" s="73">
        <v>21508</v>
      </c>
      <c r="M177" s="76" t="s">
        <v>403</v>
      </c>
      <c r="N177" s="71">
        <v>42</v>
      </c>
      <c r="O177" s="71">
        <v>42</v>
      </c>
      <c r="P177" s="71"/>
    </row>
    <row r="178" spans="1:16" ht="16.5" customHeight="1">
      <c r="A178" s="73">
        <v>21599</v>
      </c>
      <c r="B178" s="76" t="s">
        <v>404</v>
      </c>
      <c r="C178" s="77"/>
      <c r="D178" s="67">
        <v>4</v>
      </c>
      <c r="E178" s="67"/>
      <c r="F178" s="67">
        <f t="shared" si="13"/>
        <v>4</v>
      </c>
      <c r="G178" s="67">
        <v>4</v>
      </c>
      <c r="J178" s="77">
        <v>0</v>
      </c>
      <c r="K178" s="77">
        <v>0</v>
      </c>
      <c r="L178" s="73">
        <v>21599</v>
      </c>
      <c r="M178" s="76" t="s">
        <v>404</v>
      </c>
      <c r="N178" s="71">
        <v>4</v>
      </c>
      <c r="O178" s="71">
        <v>4</v>
      </c>
      <c r="P178" s="71">
        <v>0</v>
      </c>
    </row>
    <row r="179" spans="1:16" ht="16.5" customHeight="1">
      <c r="A179" s="73">
        <v>216</v>
      </c>
      <c r="B179" s="74" t="s">
        <v>405</v>
      </c>
      <c r="C179" s="67">
        <f>SUM(C180:C183)</f>
        <v>608</v>
      </c>
      <c r="D179" s="67">
        <f>SUM(D180:D183)</f>
        <v>2668</v>
      </c>
      <c r="E179" s="67">
        <f>SUM(E180:E183)</f>
        <v>2668</v>
      </c>
      <c r="F179" s="67">
        <f>SUM(F180:F183)</f>
        <v>0</v>
      </c>
      <c r="G179" s="67">
        <f>SUM(G180:G183)</f>
        <v>0</v>
      </c>
      <c r="J179" s="67">
        <f>SUM(J180:J183)</f>
        <v>1305</v>
      </c>
      <c r="K179" s="67">
        <f>SUM(K180:K183)</f>
        <v>130</v>
      </c>
      <c r="L179" s="73">
        <v>216</v>
      </c>
      <c r="M179" s="74" t="s">
        <v>405</v>
      </c>
      <c r="N179" s="71">
        <v>1175</v>
      </c>
      <c r="O179" s="71">
        <v>1305</v>
      </c>
      <c r="P179" s="71">
        <v>130</v>
      </c>
    </row>
    <row r="180" spans="1:16" ht="16.5" customHeight="1">
      <c r="A180" s="73">
        <v>21602</v>
      </c>
      <c r="B180" s="76" t="s">
        <v>406</v>
      </c>
      <c r="C180" s="70">
        <v>252</v>
      </c>
      <c r="D180" s="67">
        <v>406</v>
      </c>
      <c r="E180" s="67">
        <v>406</v>
      </c>
      <c r="F180" s="67">
        <f>D180-E180</f>
        <v>0</v>
      </c>
      <c r="G180" s="67">
        <v>0</v>
      </c>
      <c r="J180" s="71">
        <v>305</v>
      </c>
      <c r="K180" s="77">
        <v>130</v>
      </c>
      <c r="L180" s="73">
        <v>21602</v>
      </c>
      <c r="M180" s="76" t="s">
        <v>406</v>
      </c>
      <c r="N180" s="71">
        <v>175</v>
      </c>
      <c r="O180" s="71">
        <v>305</v>
      </c>
      <c r="P180" s="71">
        <v>130</v>
      </c>
    </row>
    <row r="181" spans="1:16" ht="16.5" customHeight="1">
      <c r="A181" s="73">
        <v>21605</v>
      </c>
      <c r="B181" s="76" t="s">
        <v>407</v>
      </c>
      <c r="C181" s="70">
        <v>356</v>
      </c>
      <c r="D181" s="67">
        <v>2262</v>
      </c>
      <c r="E181" s="67">
        <v>2262</v>
      </c>
      <c r="F181" s="67">
        <f>D181-E181</f>
        <v>0</v>
      </c>
      <c r="G181" s="67">
        <v>0</v>
      </c>
      <c r="J181" s="71">
        <v>1000</v>
      </c>
      <c r="K181" s="77"/>
      <c r="L181" s="73">
        <v>21605</v>
      </c>
      <c r="M181" s="76" t="s">
        <v>407</v>
      </c>
      <c r="N181" s="71">
        <v>1000</v>
      </c>
      <c r="O181" s="71">
        <v>1000</v>
      </c>
      <c r="P181" s="71"/>
    </row>
    <row r="182" spans="1:16" ht="16.5" customHeight="1">
      <c r="A182" s="73">
        <v>21606</v>
      </c>
      <c r="B182" s="76" t="s">
        <v>408</v>
      </c>
      <c r="C182" s="77">
        <v>0</v>
      </c>
      <c r="D182" s="67"/>
      <c r="E182" s="67"/>
      <c r="F182" s="67">
        <f>D182-E182</f>
        <v>0</v>
      </c>
      <c r="G182" s="67">
        <v>0</v>
      </c>
      <c r="J182" s="77"/>
      <c r="K182" s="77"/>
      <c r="L182" s="73">
        <v>21606</v>
      </c>
      <c r="M182" s="76" t="s">
        <v>408</v>
      </c>
      <c r="N182" s="71">
        <v>0</v>
      </c>
      <c r="O182" s="71">
        <v>0</v>
      </c>
      <c r="P182" s="71"/>
    </row>
    <row r="183" spans="1:16" ht="16.5" customHeight="1">
      <c r="A183" s="73">
        <v>21699</v>
      </c>
      <c r="B183" s="76" t="s">
        <v>409</v>
      </c>
      <c r="C183" s="77">
        <v>0</v>
      </c>
      <c r="D183" s="67"/>
      <c r="E183" s="67"/>
      <c r="F183" s="67">
        <f>D183-E183</f>
        <v>0</v>
      </c>
      <c r="G183" s="67">
        <v>0</v>
      </c>
      <c r="J183" s="77"/>
      <c r="K183" s="77"/>
      <c r="L183" s="73">
        <v>21699</v>
      </c>
      <c r="M183" s="76" t="s">
        <v>409</v>
      </c>
      <c r="N183" s="71">
        <v>0</v>
      </c>
      <c r="O183" s="71">
        <v>0</v>
      </c>
      <c r="P183" s="71"/>
    </row>
    <row r="184" spans="1:16" ht="16.5" customHeight="1">
      <c r="A184" s="73">
        <v>217</v>
      </c>
      <c r="B184" s="74" t="s">
        <v>410</v>
      </c>
      <c r="C184" s="67">
        <f>SUM(C185:C189)</f>
        <v>0</v>
      </c>
      <c r="D184" s="67">
        <f>SUM(D185:D189)</f>
        <v>19</v>
      </c>
      <c r="E184" s="67">
        <f>SUM(E185:E189)</f>
        <v>19</v>
      </c>
      <c r="F184" s="67">
        <f>SUM(F185:F189)</f>
        <v>0</v>
      </c>
      <c r="G184" s="67">
        <f>SUM(G185:G189)</f>
        <v>0</v>
      </c>
      <c r="J184" s="67">
        <f>SUM(J185:J189)</f>
        <v>10</v>
      </c>
      <c r="K184" s="67">
        <f>SUM(K185:K189)</f>
        <v>0</v>
      </c>
      <c r="L184" s="73">
        <v>217</v>
      </c>
      <c r="M184" s="74" t="s">
        <v>410</v>
      </c>
      <c r="N184" s="71">
        <v>10</v>
      </c>
      <c r="O184" s="71">
        <v>10</v>
      </c>
      <c r="P184" s="71">
        <v>0</v>
      </c>
    </row>
    <row r="185" spans="1:16" ht="16.5" customHeight="1">
      <c r="A185" s="73">
        <v>21701</v>
      </c>
      <c r="B185" s="76" t="s">
        <v>411</v>
      </c>
      <c r="C185" s="77">
        <v>0</v>
      </c>
      <c r="D185" s="67"/>
      <c r="E185" s="67"/>
      <c r="F185" s="67">
        <f>D185-E185</f>
        <v>0</v>
      </c>
      <c r="G185" s="67">
        <v>0</v>
      </c>
      <c r="J185" s="77">
        <v>0</v>
      </c>
      <c r="K185" s="77">
        <v>0</v>
      </c>
      <c r="L185" s="73">
        <v>21701</v>
      </c>
      <c r="M185" s="76" t="s">
        <v>411</v>
      </c>
      <c r="N185" s="71">
        <v>0</v>
      </c>
      <c r="O185" s="71">
        <v>0</v>
      </c>
      <c r="P185" s="71">
        <v>0</v>
      </c>
    </row>
    <row r="186" spans="1:16" ht="16.5" customHeight="1">
      <c r="A186" s="73">
        <v>21702</v>
      </c>
      <c r="B186" s="76" t="s">
        <v>412</v>
      </c>
      <c r="C186" s="77">
        <v>0</v>
      </c>
      <c r="D186" s="67"/>
      <c r="E186" s="67"/>
      <c r="F186" s="67">
        <f>D186-E186</f>
        <v>0</v>
      </c>
      <c r="G186" s="67">
        <v>0</v>
      </c>
      <c r="J186" s="77">
        <v>0</v>
      </c>
      <c r="K186" s="77">
        <v>0</v>
      </c>
      <c r="L186" s="73">
        <v>21702</v>
      </c>
      <c r="M186" s="76" t="s">
        <v>412</v>
      </c>
      <c r="N186" s="71">
        <v>0</v>
      </c>
      <c r="O186" s="71">
        <v>0</v>
      </c>
      <c r="P186" s="71">
        <v>0</v>
      </c>
    </row>
    <row r="187" spans="1:16" ht="16.5" customHeight="1">
      <c r="A187" s="73">
        <v>21703</v>
      </c>
      <c r="B187" s="76" t="s">
        <v>413</v>
      </c>
      <c r="C187" s="77"/>
      <c r="D187" s="67">
        <v>10</v>
      </c>
      <c r="E187" s="67">
        <v>10</v>
      </c>
      <c r="F187" s="67">
        <f>D187-E187</f>
        <v>0</v>
      </c>
      <c r="G187" s="67">
        <v>0</v>
      </c>
      <c r="J187" s="77">
        <v>10</v>
      </c>
      <c r="K187" s="77">
        <v>0</v>
      </c>
      <c r="L187" s="73">
        <v>21703</v>
      </c>
      <c r="M187" s="76" t="s">
        <v>413</v>
      </c>
      <c r="N187" s="71">
        <v>10</v>
      </c>
      <c r="O187" s="71">
        <v>10</v>
      </c>
      <c r="P187" s="71">
        <v>0</v>
      </c>
    </row>
    <row r="188" spans="1:16" ht="16.5" customHeight="1">
      <c r="A188" s="73">
        <v>21704</v>
      </c>
      <c r="B188" s="76" t="s">
        <v>414</v>
      </c>
      <c r="C188" s="77"/>
      <c r="D188" s="67"/>
      <c r="E188" s="67"/>
      <c r="F188" s="67">
        <f>D188-E188</f>
        <v>0</v>
      </c>
      <c r="G188" s="67">
        <v>0</v>
      </c>
      <c r="J188" s="77">
        <v>0</v>
      </c>
      <c r="K188" s="77">
        <v>0</v>
      </c>
      <c r="L188" s="73">
        <v>21704</v>
      </c>
      <c r="M188" s="76" t="s">
        <v>414</v>
      </c>
      <c r="N188" s="71">
        <v>0</v>
      </c>
      <c r="O188" s="71">
        <v>0</v>
      </c>
      <c r="P188" s="71">
        <v>0</v>
      </c>
    </row>
    <row r="189" spans="1:16" ht="16.5" customHeight="1">
      <c r="A189" s="73">
        <v>21799</v>
      </c>
      <c r="B189" s="76" t="s">
        <v>415</v>
      </c>
      <c r="C189" s="77"/>
      <c r="D189" s="67">
        <v>9</v>
      </c>
      <c r="E189" s="67">
        <v>9</v>
      </c>
      <c r="F189" s="67">
        <f>D189-E189</f>
        <v>0</v>
      </c>
      <c r="G189" s="67">
        <v>0</v>
      </c>
      <c r="J189" s="77">
        <v>0</v>
      </c>
      <c r="K189" s="77">
        <v>0</v>
      </c>
      <c r="L189" s="73">
        <v>21799</v>
      </c>
      <c r="M189" s="76" t="s">
        <v>415</v>
      </c>
      <c r="N189" s="71">
        <v>0</v>
      </c>
      <c r="O189" s="71">
        <v>0</v>
      </c>
      <c r="P189" s="71">
        <v>0</v>
      </c>
    </row>
    <row r="190" spans="1:16" ht="16.5" customHeight="1">
      <c r="A190" s="73">
        <v>218</v>
      </c>
      <c r="B190" s="74" t="s">
        <v>416</v>
      </c>
      <c r="C190" s="67">
        <f>SUM(C191:C198)</f>
        <v>0</v>
      </c>
      <c r="D190" s="67">
        <f>SUM(D191:D198)</f>
        <v>0</v>
      </c>
      <c r="E190" s="67">
        <f>SUM(E191:E198)</f>
        <v>0</v>
      </c>
      <c r="F190" s="67">
        <f>SUM(F191:F198)</f>
        <v>0</v>
      </c>
      <c r="G190" s="67">
        <f>SUM(G191:G198)</f>
        <v>0</v>
      </c>
      <c r="J190" s="67">
        <f>SUM(J191:J198)</f>
        <v>0</v>
      </c>
      <c r="K190" s="67">
        <f>SUM(K191:K198)</f>
        <v>0</v>
      </c>
      <c r="L190" s="73">
        <v>218</v>
      </c>
      <c r="M190" s="74" t="s">
        <v>416</v>
      </c>
      <c r="N190" s="71">
        <v>0</v>
      </c>
      <c r="O190" s="71">
        <v>0</v>
      </c>
      <c r="P190" s="71">
        <v>0</v>
      </c>
    </row>
    <row r="191" spans="1:16" ht="16.5" customHeight="1">
      <c r="A191" s="73">
        <v>21801</v>
      </c>
      <c r="B191" s="76" t="s">
        <v>417</v>
      </c>
      <c r="C191" s="77">
        <v>0</v>
      </c>
      <c r="D191" s="67"/>
      <c r="E191" s="67"/>
      <c r="F191" s="67">
        <f aca="true" t="shared" si="14" ref="F191:F198">D191-E191</f>
        <v>0</v>
      </c>
      <c r="G191" s="67">
        <v>0</v>
      </c>
      <c r="J191" s="77">
        <v>0</v>
      </c>
      <c r="K191" s="77">
        <v>0</v>
      </c>
      <c r="L191" s="73">
        <v>21801</v>
      </c>
      <c r="M191" s="76" t="s">
        <v>417</v>
      </c>
      <c r="N191" s="71">
        <v>0</v>
      </c>
      <c r="O191" s="71">
        <v>0</v>
      </c>
      <c r="P191" s="71">
        <v>0</v>
      </c>
    </row>
    <row r="192" spans="1:16" ht="16.5" customHeight="1">
      <c r="A192" s="73">
        <v>21802</v>
      </c>
      <c r="B192" s="76" t="s">
        <v>418</v>
      </c>
      <c r="C192" s="77">
        <v>0</v>
      </c>
      <c r="D192" s="67"/>
      <c r="E192" s="67"/>
      <c r="F192" s="67">
        <f t="shared" si="14"/>
        <v>0</v>
      </c>
      <c r="G192" s="67">
        <v>0</v>
      </c>
      <c r="J192" s="77">
        <v>0</v>
      </c>
      <c r="K192" s="77">
        <v>0</v>
      </c>
      <c r="L192" s="73">
        <v>21802</v>
      </c>
      <c r="M192" s="76" t="s">
        <v>418</v>
      </c>
      <c r="N192" s="71">
        <v>0</v>
      </c>
      <c r="O192" s="71">
        <v>0</v>
      </c>
      <c r="P192" s="71">
        <v>0</v>
      </c>
    </row>
    <row r="193" spans="1:16" ht="16.5" customHeight="1">
      <c r="A193" s="73">
        <v>21803</v>
      </c>
      <c r="B193" s="76" t="s">
        <v>419</v>
      </c>
      <c r="C193" s="77">
        <v>0</v>
      </c>
      <c r="D193" s="67"/>
      <c r="E193" s="67"/>
      <c r="F193" s="67">
        <f t="shared" si="14"/>
        <v>0</v>
      </c>
      <c r="G193" s="67">
        <v>0</v>
      </c>
      <c r="J193" s="77">
        <v>0</v>
      </c>
      <c r="K193" s="77">
        <v>0</v>
      </c>
      <c r="L193" s="73">
        <v>21803</v>
      </c>
      <c r="M193" s="76" t="s">
        <v>419</v>
      </c>
      <c r="N193" s="71">
        <v>0</v>
      </c>
      <c r="O193" s="71">
        <v>0</v>
      </c>
      <c r="P193" s="71">
        <v>0</v>
      </c>
    </row>
    <row r="194" spans="1:16" ht="16.5" customHeight="1">
      <c r="A194" s="73">
        <v>21804</v>
      </c>
      <c r="B194" s="76" t="s">
        <v>420</v>
      </c>
      <c r="C194" s="77">
        <v>0</v>
      </c>
      <c r="D194" s="67"/>
      <c r="E194" s="67"/>
      <c r="F194" s="67">
        <f t="shared" si="14"/>
        <v>0</v>
      </c>
      <c r="G194" s="67">
        <v>0</v>
      </c>
      <c r="J194" s="77">
        <v>0</v>
      </c>
      <c r="K194" s="77">
        <v>0</v>
      </c>
      <c r="L194" s="73">
        <v>21804</v>
      </c>
      <c r="M194" s="76" t="s">
        <v>420</v>
      </c>
      <c r="N194" s="71">
        <v>0</v>
      </c>
      <c r="O194" s="71">
        <v>0</v>
      </c>
      <c r="P194" s="71">
        <v>0</v>
      </c>
    </row>
    <row r="195" spans="1:16" ht="16.5" customHeight="1">
      <c r="A195" s="73">
        <v>21805</v>
      </c>
      <c r="B195" s="76" t="s">
        <v>421</v>
      </c>
      <c r="C195" s="77">
        <v>0</v>
      </c>
      <c r="D195" s="67"/>
      <c r="E195" s="67"/>
      <c r="F195" s="67">
        <f t="shared" si="14"/>
        <v>0</v>
      </c>
      <c r="G195" s="67">
        <v>0</v>
      </c>
      <c r="J195" s="77">
        <v>0</v>
      </c>
      <c r="K195" s="77">
        <v>0</v>
      </c>
      <c r="L195" s="73">
        <v>21805</v>
      </c>
      <c r="M195" s="76" t="s">
        <v>421</v>
      </c>
      <c r="N195" s="71">
        <v>0</v>
      </c>
      <c r="O195" s="71">
        <v>0</v>
      </c>
      <c r="P195" s="71">
        <v>0</v>
      </c>
    </row>
    <row r="196" spans="1:16" ht="16.5" customHeight="1">
      <c r="A196" s="73">
        <v>21806</v>
      </c>
      <c r="B196" s="76" t="s">
        <v>422</v>
      </c>
      <c r="C196" s="77">
        <v>0</v>
      </c>
      <c r="D196" s="67"/>
      <c r="E196" s="67"/>
      <c r="F196" s="67">
        <f t="shared" si="14"/>
        <v>0</v>
      </c>
      <c r="G196" s="67">
        <v>0</v>
      </c>
      <c r="J196" s="77">
        <v>0</v>
      </c>
      <c r="K196" s="77">
        <v>0</v>
      </c>
      <c r="L196" s="73">
        <v>21806</v>
      </c>
      <c r="M196" s="76" t="s">
        <v>422</v>
      </c>
      <c r="N196" s="71">
        <v>0</v>
      </c>
      <c r="O196" s="71">
        <v>0</v>
      </c>
      <c r="P196" s="71">
        <v>0</v>
      </c>
    </row>
    <row r="197" spans="1:16" ht="17.25" customHeight="1">
      <c r="A197" s="73">
        <v>21807</v>
      </c>
      <c r="B197" s="76" t="s">
        <v>423</v>
      </c>
      <c r="C197" s="77">
        <v>0</v>
      </c>
      <c r="D197" s="67"/>
      <c r="E197" s="67"/>
      <c r="F197" s="67">
        <f t="shared" si="14"/>
        <v>0</v>
      </c>
      <c r="G197" s="85">
        <v>0</v>
      </c>
      <c r="J197" s="77">
        <v>0</v>
      </c>
      <c r="K197" s="77">
        <v>0</v>
      </c>
      <c r="L197" s="73">
        <v>21807</v>
      </c>
      <c r="M197" s="76" t="s">
        <v>423</v>
      </c>
      <c r="N197" s="71">
        <v>0</v>
      </c>
      <c r="O197" s="71">
        <v>0</v>
      </c>
      <c r="P197" s="71">
        <v>0</v>
      </c>
    </row>
    <row r="198" spans="1:16" ht="17.25" customHeight="1">
      <c r="A198" s="73">
        <v>21899</v>
      </c>
      <c r="B198" s="76" t="s">
        <v>424</v>
      </c>
      <c r="C198" s="78">
        <v>0</v>
      </c>
      <c r="D198" s="67"/>
      <c r="E198" s="67"/>
      <c r="F198" s="68">
        <f t="shared" si="14"/>
        <v>0</v>
      </c>
      <c r="G198" s="67">
        <v>0</v>
      </c>
      <c r="J198" s="77">
        <v>0</v>
      </c>
      <c r="K198" s="77">
        <v>0</v>
      </c>
      <c r="L198" s="73">
        <v>21899</v>
      </c>
      <c r="M198" s="76" t="s">
        <v>424</v>
      </c>
      <c r="N198" s="71">
        <v>0</v>
      </c>
      <c r="O198" s="71">
        <v>0</v>
      </c>
      <c r="P198" s="71">
        <v>0</v>
      </c>
    </row>
    <row r="199" spans="1:16" ht="17.25" customHeight="1">
      <c r="A199" s="73">
        <v>219</v>
      </c>
      <c r="B199" s="74" t="s">
        <v>201</v>
      </c>
      <c r="C199" s="67">
        <f>SUM(C200:C208)</f>
        <v>0</v>
      </c>
      <c r="D199" s="67">
        <f>SUM(D200:D208)</f>
        <v>0</v>
      </c>
      <c r="E199" s="67">
        <f>SUM(E200:E208)</f>
        <v>0</v>
      </c>
      <c r="F199" s="67">
        <f>SUM(F200:F208)</f>
        <v>0</v>
      </c>
      <c r="G199" s="67">
        <f>SUM(G200:G208)</f>
        <v>0</v>
      </c>
      <c r="J199" s="67">
        <f>SUM(J200:J208)</f>
        <v>0</v>
      </c>
      <c r="K199" s="67">
        <f>SUM(K200:K208)</f>
        <v>0</v>
      </c>
      <c r="L199" s="73">
        <v>219</v>
      </c>
      <c r="M199" s="74" t="s">
        <v>201</v>
      </c>
      <c r="N199" s="71">
        <v>0</v>
      </c>
      <c r="O199" s="71">
        <v>0</v>
      </c>
      <c r="P199" s="71">
        <v>0</v>
      </c>
    </row>
    <row r="200" spans="1:16" ht="17.25" customHeight="1">
      <c r="A200" s="73">
        <v>21901</v>
      </c>
      <c r="B200" s="76" t="s">
        <v>425</v>
      </c>
      <c r="C200" s="80">
        <v>0</v>
      </c>
      <c r="D200" s="67"/>
      <c r="E200" s="85"/>
      <c r="F200" s="68">
        <f aca="true" t="shared" si="15" ref="F200:F208">D200-E200</f>
        <v>0</v>
      </c>
      <c r="G200" s="75">
        <v>0</v>
      </c>
      <c r="J200" s="77">
        <v>0</v>
      </c>
      <c r="K200" s="77">
        <v>0</v>
      </c>
      <c r="L200" s="73">
        <v>21901</v>
      </c>
      <c r="M200" s="76" t="s">
        <v>425</v>
      </c>
      <c r="N200" s="71">
        <v>0</v>
      </c>
      <c r="O200" s="71">
        <v>0</v>
      </c>
      <c r="P200" s="71">
        <v>0</v>
      </c>
    </row>
    <row r="201" spans="1:16" ht="17.25" customHeight="1">
      <c r="A201" s="73">
        <v>21902</v>
      </c>
      <c r="B201" s="76" t="s">
        <v>426</v>
      </c>
      <c r="C201" s="77">
        <v>0</v>
      </c>
      <c r="D201" s="67"/>
      <c r="E201" s="85"/>
      <c r="F201" s="68">
        <f t="shared" si="15"/>
        <v>0</v>
      </c>
      <c r="G201" s="75">
        <v>0</v>
      </c>
      <c r="J201" s="77">
        <v>0</v>
      </c>
      <c r="K201" s="77">
        <v>0</v>
      </c>
      <c r="L201" s="73">
        <v>21902</v>
      </c>
      <c r="M201" s="76" t="s">
        <v>426</v>
      </c>
      <c r="N201" s="71">
        <v>0</v>
      </c>
      <c r="O201" s="71">
        <v>0</v>
      </c>
      <c r="P201" s="71">
        <v>0</v>
      </c>
    </row>
    <row r="202" spans="1:16" ht="17.25" customHeight="1">
      <c r="A202" s="73">
        <v>21903</v>
      </c>
      <c r="B202" s="76" t="s">
        <v>427</v>
      </c>
      <c r="C202" s="77">
        <v>0</v>
      </c>
      <c r="D202" s="67"/>
      <c r="E202" s="85"/>
      <c r="F202" s="68">
        <f t="shared" si="15"/>
        <v>0</v>
      </c>
      <c r="G202" s="75">
        <v>0</v>
      </c>
      <c r="J202" s="77">
        <v>0</v>
      </c>
      <c r="K202" s="77">
        <v>0</v>
      </c>
      <c r="L202" s="73">
        <v>21903</v>
      </c>
      <c r="M202" s="76" t="s">
        <v>427</v>
      </c>
      <c r="N202" s="71">
        <v>0</v>
      </c>
      <c r="O202" s="71">
        <v>0</v>
      </c>
      <c r="P202" s="71">
        <v>0</v>
      </c>
    </row>
    <row r="203" spans="1:16" ht="17.25" customHeight="1">
      <c r="A203" s="73">
        <v>21904</v>
      </c>
      <c r="B203" s="76" t="s">
        <v>428</v>
      </c>
      <c r="C203" s="77">
        <v>0</v>
      </c>
      <c r="D203" s="67"/>
      <c r="E203" s="85"/>
      <c r="F203" s="68">
        <f t="shared" si="15"/>
        <v>0</v>
      </c>
      <c r="G203" s="75">
        <v>0</v>
      </c>
      <c r="J203" s="77">
        <v>0</v>
      </c>
      <c r="K203" s="77">
        <v>0</v>
      </c>
      <c r="L203" s="73">
        <v>21904</v>
      </c>
      <c r="M203" s="76" t="s">
        <v>428</v>
      </c>
      <c r="N203" s="71">
        <v>0</v>
      </c>
      <c r="O203" s="71">
        <v>0</v>
      </c>
      <c r="P203" s="71">
        <v>0</v>
      </c>
    </row>
    <row r="204" spans="1:16" ht="17.25" customHeight="1">
      <c r="A204" s="73">
        <v>21905</v>
      </c>
      <c r="B204" s="76" t="s">
        <v>429</v>
      </c>
      <c r="C204" s="77">
        <v>0</v>
      </c>
      <c r="D204" s="67"/>
      <c r="E204" s="85"/>
      <c r="F204" s="68">
        <f t="shared" si="15"/>
        <v>0</v>
      </c>
      <c r="G204" s="75">
        <v>0</v>
      </c>
      <c r="J204" s="77">
        <v>0</v>
      </c>
      <c r="K204" s="77">
        <v>0</v>
      </c>
      <c r="L204" s="73">
        <v>21905</v>
      </c>
      <c r="M204" s="76" t="s">
        <v>429</v>
      </c>
      <c r="N204" s="71">
        <v>0</v>
      </c>
      <c r="O204" s="71">
        <v>0</v>
      </c>
      <c r="P204" s="71">
        <v>0</v>
      </c>
    </row>
    <row r="205" spans="1:16" ht="17.25" customHeight="1">
      <c r="A205" s="73">
        <v>21906</v>
      </c>
      <c r="B205" s="76" t="s">
        <v>367</v>
      </c>
      <c r="C205" s="77">
        <v>0</v>
      </c>
      <c r="D205" s="67"/>
      <c r="E205" s="85"/>
      <c r="F205" s="68">
        <f t="shared" si="15"/>
        <v>0</v>
      </c>
      <c r="G205" s="75">
        <v>0</v>
      </c>
      <c r="J205" s="77">
        <v>0</v>
      </c>
      <c r="K205" s="77">
        <v>0</v>
      </c>
      <c r="L205" s="73">
        <v>21906</v>
      </c>
      <c r="M205" s="76" t="s">
        <v>367</v>
      </c>
      <c r="N205" s="71">
        <v>0</v>
      </c>
      <c r="O205" s="71">
        <v>0</v>
      </c>
      <c r="P205" s="71">
        <v>0</v>
      </c>
    </row>
    <row r="206" spans="1:16" ht="17.25" customHeight="1">
      <c r="A206" s="73">
        <v>21907</v>
      </c>
      <c r="B206" s="76" t="s">
        <v>430</v>
      </c>
      <c r="C206" s="77">
        <v>0</v>
      </c>
      <c r="D206" s="67"/>
      <c r="E206" s="85"/>
      <c r="F206" s="68">
        <f t="shared" si="15"/>
        <v>0</v>
      </c>
      <c r="G206" s="75">
        <v>0</v>
      </c>
      <c r="J206" s="77">
        <v>0</v>
      </c>
      <c r="K206" s="77">
        <v>0</v>
      </c>
      <c r="L206" s="73">
        <v>21907</v>
      </c>
      <c r="M206" s="76" t="s">
        <v>430</v>
      </c>
      <c r="N206" s="71">
        <v>0</v>
      </c>
      <c r="O206" s="71">
        <v>0</v>
      </c>
      <c r="P206" s="71">
        <v>0</v>
      </c>
    </row>
    <row r="207" spans="1:16" ht="17.25" customHeight="1">
      <c r="A207" s="73">
        <v>21908</v>
      </c>
      <c r="B207" s="76" t="s">
        <v>431</v>
      </c>
      <c r="C207" s="77">
        <v>0</v>
      </c>
      <c r="D207" s="67"/>
      <c r="E207" s="85"/>
      <c r="F207" s="68">
        <f t="shared" si="15"/>
        <v>0</v>
      </c>
      <c r="G207" s="75">
        <v>0</v>
      </c>
      <c r="J207" s="77">
        <v>0</v>
      </c>
      <c r="K207" s="77">
        <v>0</v>
      </c>
      <c r="L207" s="73">
        <v>21908</v>
      </c>
      <c r="M207" s="76" t="s">
        <v>431</v>
      </c>
      <c r="N207" s="71">
        <v>0</v>
      </c>
      <c r="O207" s="71">
        <v>0</v>
      </c>
      <c r="P207" s="71">
        <v>0</v>
      </c>
    </row>
    <row r="208" spans="1:16" ht="17.25" customHeight="1">
      <c r="A208" s="73">
        <v>21999</v>
      </c>
      <c r="B208" s="76" t="s">
        <v>432</v>
      </c>
      <c r="C208" s="77">
        <v>0</v>
      </c>
      <c r="D208" s="67"/>
      <c r="E208" s="85"/>
      <c r="F208" s="68">
        <f t="shared" si="15"/>
        <v>0</v>
      </c>
      <c r="G208" s="75">
        <v>0</v>
      </c>
      <c r="J208" s="77">
        <v>0</v>
      </c>
      <c r="K208" s="77">
        <v>0</v>
      </c>
      <c r="L208" s="73">
        <v>21999</v>
      </c>
      <c r="M208" s="76" t="s">
        <v>432</v>
      </c>
      <c r="N208" s="71">
        <v>0</v>
      </c>
      <c r="O208" s="71">
        <v>0</v>
      </c>
      <c r="P208" s="71">
        <v>0</v>
      </c>
    </row>
    <row r="209" spans="1:16" ht="17.25" customHeight="1">
      <c r="A209" s="73">
        <v>220</v>
      </c>
      <c r="B209" s="74" t="s">
        <v>433</v>
      </c>
      <c r="C209" s="67">
        <f>SUM(C210,C212,C214:C217)</f>
        <v>718</v>
      </c>
      <c r="D209" s="67">
        <f>SUM(D210,D212,D214:D217)</f>
        <v>1513</v>
      </c>
      <c r="E209" s="67">
        <f>SUM(E210,E212,E214:E217)</f>
        <v>1498</v>
      </c>
      <c r="F209" s="67">
        <f>SUM(F210,F212,F214:F217)</f>
        <v>15</v>
      </c>
      <c r="G209" s="67">
        <f>SUM(G210,G212,G214:G217)</f>
        <v>15</v>
      </c>
      <c r="J209" s="67">
        <f>SUM(J210,J212,J214:J217)</f>
        <v>185</v>
      </c>
      <c r="K209" s="67">
        <f>SUM(K210,K212,K214:K217)</f>
        <v>0</v>
      </c>
      <c r="L209" s="73">
        <v>220</v>
      </c>
      <c r="M209" s="74" t="s">
        <v>433</v>
      </c>
      <c r="N209" s="71">
        <v>185</v>
      </c>
      <c r="O209" s="71">
        <v>185</v>
      </c>
      <c r="P209" s="71">
        <v>0</v>
      </c>
    </row>
    <row r="210" spans="1:16" ht="17.25" customHeight="1">
      <c r="A210" s="73">
        <v>22001</v>
      </c>
      <c r="B210" s="76" t="s">
        <v>434</v>
      </c>
      <c r="C210" s="83">
        <v>695</v>
      </c>
      <c r="D210" s="68">
        <v>1463</v>
      </c>
      <c r="E210" s="67">
        <v>1463</v>
      </c>
      <c r="F210" s="69">
        <f aca="true" t="shared" si="16" ref="F210:F217">D210-E210</f>
        <v>0</v>
      </c>
      <c r="G210" s="85"/>
      <c r="J210" s="78">
        <v>170</v>
      </c>
      <c r="K210" s="77"/>
      <c r="L210" s="73">
        <v>22001</v>
      </c>
      <c r="M210" s="76" t="s">
        <v>434</v>
      </c>
      <c r="N210" s="71">
        <v>170</v>
      </c>
      <c r="O210" s="71">
        <v>170</v>
      </c>
      <c r="P210" s="71"/>
    </row>
    <row r="211" spans="1:16" ht="16.5" customHeight="1">
      <c r="A211" s="73">
        <v>2200120</v>
      </c>
      <c r="B211" s="90" t="s">
        <v>435</v>
      </c>
      <c r="C211" s="70"/>
      <c r="D211" s="68">
        <v>120</v>
      </c>
      <c r="E211" s="67">
        <v>120</v>
      </c>
      <c r="F211" s="69">
        <f t="shared" si="16"/>
        <v>0</v>
      </c>
      <c r="G211" s="67">
        <v>0</v>
      </c>
      <c r="J211" s="77"/>
      <c r="K211" s="77"/>
      <c r="L211" s="73">
        <v>2200120</v>
      </c>
      <c r="M211" s="90" t="s">
        <v>435</v>
      </c>
      <c r="N211" s="71">
        <v>0</v>
      </c>
      <c r="O211" s="71">
        <v>0</v>
      </c>
      <c r="P211" s="71"/>
    </row>
    <row r="212" spans="1:16" ht="17.25" customHeight="1">
      <c r="A212" s="73">
        <v>22002</v>
      </c>
      <c r="B212" s="76" t="s">
        <v>436</v>
      </c>
      <c r="C212" s="84">
        <v>0</v>
      </c>
      <c r="D212" s="67">
        <v>15</v>
      </c>
      <c r="E212" s="75"/>
      <c r="F212" s="67">
        <f t="shared" si="16"/>
        <v>15</v>
      </c>
      <c r="G212" s="75">
        <v>15</v>
      </c>
      <c r="J212" s="80">
        <v>15</v>
      </c>
      <c r="K212" s="77"/>
      <c r="L212" s="73">
        <v>22002</v>
      </c>
      <c r="M212" s="76" t="s">
        <v>436</v>
      </c>
      <c r="N212" s="71">
        <v>15</v>
      </c>
      <c r="O212" s="71">
        <v>15</v>
      </c>
      <c r="P212" s="71"/>
    </row>
    <row r="213" spans="1:16" ht="17.25" customHeight="1">
      <c r="A213" s="73">
        <v>2200214</v>
      </c>
      <c r="B213" s="76" t="s">
        <v>437</v>
      </c>
      <c r="C213" s="70"/>
      <c r="D213" s="67"/>
      <c r="E213" s="67"/>
      <c r="F213" s="67">
        <f t="shared" si="16"/>
        <v>0</v>
      </c>
      <c r="G213" s="67">
        <v>0</v>
      </c>
      <c r="J213" s="77"/>
      <c r="K213" s="77"/>
      <c r="L213" s="73">
        <v>2200214</v>
      </c>
      <c r="M213" s="76" t="s">
        <v>437</v>
      </c>
      <c r="N213" s="71">
        <v>0</v>
      </c>
      <c r="O213" s="71">
        <v>0</v>
      </c>
      <c r="P213" s="71"/>
    </row>
    <row r="214" spans="1:16" ht="17.25" customHeight="1">
      <c r="A214" s="73">
        <v>22003</v>
      </c>
      <c r="B214" s="76" t="s">
        <v>438</v>
      </c>
      <c r="C214" s="70">
        <v>0</v>
      </c>
      <c r="D214" s="67"/>
      <c r="E214" s="67"/>
      <c r="F214" s="67">
        <f t="shared" si="16"/>
        <v>0</v>
      </c>
      <c r="G214" s="67">
        <v>0</v>
      </c>
      <c r="J214" s="77">
        <v>0</v>
      </c>
      <c r="K214" s="77">
        <v>0</v>
      </c>
      <c r="L214" s="73">
        <v>22003</v>
      </c>
      <c r="M214" s="76" t="s">
        <v>438</v>
      </c>
      <c r="N214" s="71">
        <v>0</v>
      </c>
      <c r="O214" s="71">
        <v>0</v>
      </c>
      <c r="P214" s="71">
        <v>0</v>
      </c>
    </row>
    <row r="215" spans="1:16" ht="17.25" customHeight="1">
      <c r="A215" s="73">
        <v>22004</v>
      </c>
      <c r="B215" s="76" t="s">
        <v>439</v>
      </c>
      <c r="C215" s="70">
        <v>1</v>
      </c>
      <c r="D215" s="67">
        <v>2</v>
      </c>
      <c r="E215" s="67">
        <v>2</v>
      </c>
      <c r="F215" s="67">
        <f t="shared" si="16"/>
        <v>0</v>
      </c>
      <c r="G215" s="67">
        <v>0</v>
      </c>
      <c r="J215" s="77">
        <v>0</v>
      </c>
      <c r="K215" s="77">
        <v>0</v>
      </c>
      <c r="L215" s="73">
        <v>22004</v>
      </c>
      <c r="M215" s="76" t="s">
        <v>439</v>
      </c>
      <c r="N215" s="71">
        <v>0</v>
      </c>
      <c r="O215" s="71">
        <v>0</v>
      </c>
      <c r="P215" s="71">
        <v>0</v>
      </c>
    </row>
    <row r="216" spans="1:16" ht="17.25" customHeight="1">
      <c r="A216" s="73">
        <v>22005</v>
      </c>
      <c r="B216" s="76" t="s">
        <v>440</v>
      </c>
      <c r="C216" s="83">
        <v>22</v>
      </c>
      <c r="D216" s="67">
        <v>33</v>
      </c>
      <c r="E216" s="67">
        <v>33</v>
      </c>
      <c r="F216" s="67">
        <f t="shared" si="16"/>
        <v>0</v>
      </c>
      <c r="G216" s="67">
        <v>0</v>
      </c>
      <c r="J216" s="77">
        <v>0</v>
      </c>
      <c r="K216" s="77">
        <v>0</v>
      </c>
      <c r="L216" s="73">
        <v>22005</v>
      </c>
      <c r="M216" s="76" t="s">
        <v>440</v>
      </c>
      <c r="N216" s="94">
        <v>0</v>
      </c>
      <c r="O216" s="94">
        <v>0</v>
      </c>
      <c r="P216" s="94">
        <v>0</v>
      </c>
    </row>
    <row r="217" spans="1:16" ht="17.25" customHeight="1">
      <c r="A217" s="73">
        <v>22099</v>
      </c>
      <c r="B217" s="76" t="s">
        <v>441</v>
      </c>
      <c r="C217" s="70">
        <v>0</v>
      </c>
      <c r="D217" s="67"/>
      <c r="E217" s="67"/>
      <c r="F217" s="67">
        <f t="shared" si="16"/>
        <v>0</v>
      </c>
      <c r="G217" s="67">
        <v>0</v>
      </c>
      <c r="J217" s="77">
        <v>0</v>
      </c>
      <c r="K217" s="77">
        <v>0</v>
      </c>
      <c r="L217" s="73">
        <v>22099</v>
      </c>
      <c r="M217" s="76" t="s">
        <v>441</v>
      </c>
      <c r="N217" s="71">
        <v>0</v>
      </c>
      <c r="O217" s="71">
        <v>0</v>
      </c>
      <c r="P217" s="71">
        <v>0</v>
      </c>
    </row>
    <row r="218" spans="1:16" s="95" customFormat="1" ht="17.25" customHeight="1">
      <c r="A218" s="73">
        <v>221</v>
      </c>
      <c r="B218" s="74" t="s">
        <v>442</v>
      </c>
      <c r="C218" s="75">
        <f>SUM(C219:C221)</f>
        <v>2330</v>
      </c>
      <c r="D218" s="67">
        <f>SUM(D219:D221)</f>
        <v>11514</v>
      </c>
      <c r="E218" s="67">
        <f>SUM(E219:E221)</f>
        <v>11492</v>
      </c>
      <c r="F218" s="67">
        <f>SUM(F219:F221)</f>
        <v>22</v>
      </c>
      <c r="G218" s="67">
        <f>SUM(G219:G221)</f>
        <v>22</v>
      </c>
      <c r="J218" s="67">
        <f>SUM(J219:J221)</f>
        <v>9453</v>
      </c>
      <c r="K218" s="67">
        <f>SUM(K219:K221)</f>
        <v>1808</v>
      </c>
      <c r="L218" s="73">
        <v>221</v>
      </c>
      <c r="M218" s="74" t="s">
        <v>442</v>
      </c>
      <c r="N218" s="71">
        <v>7862</v>
      </c>
      <c r="O218" s="71">
        <v>9670</v>
      </c>
      <c r="P218" s="71">
        <v>1808</v>
      </c>
    </row>
    <row r="219" spans="1:16" ht="17.25" customHeight="1">
      <c r="A219" s="73">
        <v>22101</v>
      </c>
      <c r="B219" s="76" t="s">
        <v>443</v>
      </c>
      <c r="C219" s="70">
        <v>1811</v>
      </c>
      <c r="D219" s="67">
        <v>10298</v>
      </c>
      <c r="E219" s="67">
        <v>10276</v>
      </c>
      <c r="F219" s="67">
        <f>D219-E219</f>
        <v>22</v>
      </c>
      <c r="G219" s="67">
        <v>22</v>
      </c>
      <c r="J219" s="77">
        <v>9453</v>
      </c>
      <c r="K219" s="77">
        <v>1808</v>
      </c>
      <c r="L219" s="73">
        <v>22101</v>
      </c>
      <c r="M219" s="76" t="s">
        <v>443</v>
      </c>
      <c r="N219" s="71">
        <v>7862</v>
      </c>
      <c r="O219" s="71">
        <v>9670</v>
      </c>
      <c r="P219" s="71">
        <v>1808</v>
      </c>
    </row>
    <row r="220" spans="1:16" ht="17.25" customHeight="1">
      <c r="A220" s="73">
        <v>22102</v>
      </c>
      <c r="B220" s="76" t="s">
        <v>444</v>
      </c>
      <c r="C220" s="70">
        <v>430</v>
      </c>
      <c r="D220" s="67">
        <v>1114</v>
      </c>
      <c r="E220" s="67">
        <v>1114</v>
      </c>
      <c r="F220" s="67">
        <f>D220-E220</f>
        <v>0</v>
      </c>
      <c r="G220" s="67">
        <v>0</v>
      </c>
      <c r="J220" s="77">
        <v>0</v>
      </c>
      <c r="K220" s="77">
        <v>0</v>
      </c>
      <c r="L220" s="73">
        <v>22102</v>
      </c>
      <c r="M220" s="76" t="s">
        <v>444</v>
      </c>
      <c r="N220" s="71">
        <v>0</v>
      </c>
      <c r="O220" s="71">
        <v>0</v>
      </c>
      <c r="P220" s="71">
        <v>0</v>
      </c>
    </row>
    <row r="221" spans="1:16" ht="17.25" customHeight="1">
      <c r="A221" s="73">
        <v>22103</v>
      </c>
      <c r="B221" s="76" t="s">
        <v>445</v>
      </c>
      <c r="C221" s="70">
        <v>89</v>
      </c>
      <c r="D221" s="67">
        <v>102</v>
      </c>
      <c r="E221" s="67">
        <v>102</v>
      </c>
      <c r="F221" s="67">
        <f>D221-E221</f>
        <v>0</v>
      </c>
      <c r="G221" s="67">
        <v>0</v>
      </c>
      <c r="J221" s="77">
        <v>0</v>
      </c>
      <c r="K221" s="77">
        <v>0</v>
      </c>
      <c r="L221" s="73">
        <v>22103</v>
      </c>
      <c r="M221" s="76" t="s">
        <v>445</v>
      </c>
      <c r="N221" s="71">
        <v>0</v>
      </c>
      <c r="O221" s="71">
        <v>0</v>
      </c>
      <c r="P221" s="71">
        <v>0</v>
      </c>
    </row>
    <row r="222" spans="1:16" ht="17.25" customHeight="1">
      <c r="A222" s="73">
        <v>222</v>
      </c>
      <c r="B222" s="74" t="s">
        <v>446</v>
      </c>
      <c r="C222" s="67">
        <f>SUM(C223:C227)</f>
        <v>245</v>
      </c>
      <c r="D222" s="67">
        <f>SUM(D223:D227)</f>
        <v>830</v>
      </c>
      <c r="E222" s="67">
        <f>SUM(E223:E227)</f>
        <v>645</v>
      </c>
      <c r="F222" s="67">
        <f>SUM(F223:F227)</f>
        <v>185</v>
      </c>
      <c r="G222" s="67">
        <f>SUM(G223:G227)</f>
        <v>185</v>
      </c>
      <c r="J222" s="67">
        <f>SUM(J223:J227)</f>
        <v>176</v>
      </c>
      <c r="K222" s="67">
        <f>SUM(K223:K227)</f>
        <v>0</v>
      </c>
      <c r="L222" s="73">
        <v>222</v>
      </c>
      <c r="M222" s="74" t="s">
        <v>446</v>
      </c>
      <c r="N222" s="94">
        <v>176</v>
      </c>
      <c r="O222" s="94">
        <v>176</v>
      </c>
      <c r="P222" s="94">
        <v>0</v>
      </c>
    </row>
    <row r="223" spans="1:16" ht="17.25" customHeight="1">
      <c r="A223" s="73">
        <v>22201</v>
      </c>
      <c r="B223" s="76" t="s">
        <v>447</v>
      </c>
      <c r="C223" s="77">
        <v>245</v>
      </c>
      <c r="D223" s="67">
        <v>660</v>
      </c>
      <c r="E223" s="67">
        <v>475</v>
      </c>
      <c r="F223" s="67">
        <f aca="true" t="shared" si="17" ref="F223:F228">D223-E223</f>
        <v>185</v>
      </c>
      <c r="G223" s="67">
        <v>185</v>
      </c>
      <c r="J223" s="77">
        <f>13</f>
        <v>13</v>
      </c>
      <c r="K223" s="77"/>
      <c r="L223" s="73">
        <v>22201</v>
      </c>
      <c r="M223" s="76" t="s">
        <v>447</v>
      </c>
      <c r="N223" s="94">
        <v>13</v>
      </c>
      <c r="O223" s="94">
        <v>13</v>
      </c>
      <c r="P223" s="94"/>
    </row>
    <row r="224" spans="1:16" s="95" customFormat="1" ht="17.25" customHeight="1">
      <c r="A224" s="73">
        <v>22202</v>
      </c>
      <c r="B224" s="76" t="s">
        <v>448</v>
      </c>
      <c r="C224" s="77">
        <v>0</v>
      </c>
      <c r="D224" s="67"/>
      <c r="E224" s="67"/>
      <c r="F224" s="67">
        <f t="shared" si="17"/>
        <v>0</v>
      </c>
      <c r="G224" s="67">
        <v>0</v>
      </c>
      <c r="J224" s="77"/>
      <c r="K224" s="77"/>
      <c r="L224" s="73">
        <v>22202</v>
      </c>
      <c r="M224" s="76" t="s">
        <v>448</v>
      </c>
      <c r="N224" s="94">
        <v>0</v>
      </c>
      <c r="O224" s="94">
        <v>0</v>
      </c>
      <c r="P224" s="94"/>
    </row>
    <row r="225" spans="1:16" s="95" customFormat="1" ht="16.5" customHeight="1">
      <c r="A225" s="73">
        <v>22203</v>
      </c>
      <c r="B225" s="76" t="s">
        <v>449</v>
      </c>
      <c r="C225" s="77">
        <v>0</v>
      </c>
      <c r="D225" s="67"/>
      <c r="E225" s="67"/>
      <c r="F225" s="67">
        <f t="shared" si="17"/>
        <v>0</v>
      </c>
      <c r="G225" s="67">
        <v>0</v>
      </c>
      <c r="J225" s="77"/>
      <c r="K225" s="77"/>
      <c r="L225" s="73">
        <v>22203</v>
      </c>
      <c r="M225" s="76" t="s">
        <v>449</v>
      </c>
      <c r="N225" s="94">
        <v>0</v>
      </c>
      <c r="O225" s="94">
        <v>0</v>
      </c>
      <c r="P225" s="94"/>
    </row>
    <row r="226" spans="1:16" s="95" customFormat="1" ht="16.5" customHeight="1">
      <c r="A226" s="73">
        <v>22204</v>
      </c>
      <c r="B226" s="76" t="s">
        <v>450</v>
      </c>
      <c r="C226" s="78">
        <v>0</v>
      </c>
      <c r="D226" s="67">
        <v>170</v>
      </c>
      <c r="E226" s="67">
        <v>170</v>
      </c>
      <c r="F226" s="67">
        <f t="shared" si="17"/>
        <v>0</v>
      </c>
      <c r="G226" s="67">
        <v>0</v>
      </c>
      <c r="J226" s="77">
        <v>163</v>
      </c>
      <c r="K226" s="77"/>
      <c r="L226" s="73">
        <v>22204</v>
      </c>
      <c r="M226" s="76" t="s">
        <v>450</v>
      </c>
      <c r="N226" s="71">
        <v>163</v>
      </c>
      <c r="O226" s="71">
        <v>163</v>
      </c>
      <c r="P226" s="71"/>
    </row>
    <row r="227" spans="1:16" s="95" customFormat="1" ht="16.5" customHeight="1">
      <c r="A227" s="73">
        <v>22205</v>
      </c>
      <c r="B227" s="76" t="s">
        <v>451</v>
      </c>
      <c r="C227" s="77">
        <v>0</v>
      </c>
      <c r="D227" s="67"/>
      <c r="E227" s="67"/>
      <c r="F227" s="67">
        <f t="shared" si="17"/>
        <v>0</v>
      </c>
      <c r="G227" s="67">
        <v>0</v>
      </c>
      <c r="J227" s="77">
        <v>0</v>
      </c>
      <c r="K227" s="77">
        <v>0</v>
      </c>
      <c r="L227" s="73">
        <v>22205</v>
      </c>
      <c r="M227" s="76" t="s">
        <v>451</v>
      </c>
      <c r="N227" s="71">
        <v>0</v>
      </c>
      <c r="O227" s="71">
        <v>0</v>
      </c>
      <c r="P227" s="71">
        <v>0</v>
      </c>
    </row>
    <row r="228" spans="1:16" ht="17.25" customHeight="1">
      <c r="A228" s="73">
        <v>227</v>
      </c>
      <c r="B228" s="74" t="s">
        <v>452</v>
      </c>
      <c r="C228" s="80">
        <v>2125</v>
      </c>
      <c r="D228" s="67"/>
      <c r="E228" s="67">
        <v>0</v>
      </c>
      <c r="F228" s="67">
        <f t="shared" si="17"/>
        <v>0</v>
      </c>
      <c r="G228" s="67">
        <v>0</v>
      </c>
      <c r="J228" s="77">
        <v>0</v>
      </c>
      <c r="K228" s="77">
        <v>0</v>
      </c>
      <c r="L228" s="73">
        <v>227</v>
      </c>
      <c r="M228" s="74" t="s">
        <v>452</v>
      </c>
      <c r="N228" s="71">
        <v>0</v>
      </c>
      <c r="O228" s="71">
        <v>0</v>
      </c>
      <c r="P228" s="71">
        <v>0</v>
      </c>
    </row>
    <row r="229" spans="1:16" ht="17.25" customHeight="1">
      <c r="A229" s="73">
        <v>228</v>
      </c>
      <c r="B229" s="74" t="s">
        <v>453</v>
      </c>
      <c r="C229" s="67">
        <f>SUM(C230:C234)</f>
        <v>0</v>
      </c>
      <c r="D229" s="67">
        <f>SUM(D230:D234)</f>
        <v>231</v>
      </c>
      <c r="E229" s="67">
        <f>SUM(E230:E234)</f>
        <v>231</v>
      </c>
      <c r="F229" s="67">
        <f>SUM(F230:F234)</f>
        <v>0</v>
      </c>
      <c r="G229" s="67">
        <f>SUM(G230:G234)</f>
        <v>0</v>
      </c>
      <c r="J229" s="67">
        <f>SUM(J230:J234)</f>
        <v>0</v>
      </c>
      <c r="K229" s="67">
        <f>SUM(K230:K234)</f>
        <v>0</v>
      </c>
      <c r="L229" s="73">
        <v>228</v>
      </c>
      <c r="M229" s="74" t="s">
        <v>453</v>
      </c>
      <c r="N229" s="71">
        <v>0</v>
      </c>
      <c r="O229" s="71">
        <v>0</v>
      </c>
      <c r="P229" s="71">
        <v>0</v>
      </c>
    </row>
    <row r="230" spans="1:16" ht="17.25" customHeight="1">
      <c r="A230" s="73">
        <v>22808</v>
      </c>
      <c r="B230" s="76" t="s">
        <v>454</v>
      </c>
      <c r="C230" s="77">
        <v>0</v>
      </c>
      <c r="D230" s="67"/>
      <c r="E230" s="67"/>
      <c r="F230" s="67">
        <f>D230-E230</f>
        <v>0</v>
      </c>
      <c r="G230" s="67">
        <v>0</v>
      </c>
      <c r="J230" s="77">
        <v>0</v>
      </c>
      <c r="K230" s="77">
        <v>0</v>
      </c>
      <c r="L230" s="73">
        <v>22808</v>
      </c>
      <c r="M230" s="76" t="s">
        <v>454</v>
      </c>
      <c r="N230" s="71">
        <v>0</v>
      </c>
      <c r="O230" s="71">
        <v>0</v>
      </c>
      <c r="P230" s="71">
        <v>0</v>
      </c>
    </row>
    <row r="231" spans="1:16" ht="17.25" customHeight="1">
      <c r="A231" s="73">
        <v>22809</v>
      </c>
      <c r="B231" s="76" t="s">
        <v>455</v>
      </c>
      <c r="C231" s="77">
        <v>0</v>
      </c>
      <c r="D231" s="67"/>
      <c r="E231" s="67"/>
      <c r="F231" s="67">
        <f>D231-E231</f>
        <v>0</v>
      </c>
      <c r="G231" s="67">
        <v>0</v>
      </c>
      <c r="J231" s="77">
        <v>0</v>
      </c>
      <c r="K231" s="77">
        <v>0</v>
      </c>
      <c r="L231" s="73">
        <v>22809</v>
      </c>
      <c r="M231" s="76" t="s">
        <v>455</v>
      </c>
      <c r="N231" s="71">
        <v>0</v>
      </c>
      <c r="O231" s="71">
        <v>0</v>
      </c>
      <c r="P231" s="71">
        <v>0</v>
      </c>
    </row>
    <row r="232" spans="1:16" ht="17.25" customHeight="1">
      <c r="A232" s="73">
        <v>22810</v>
      </c>
      <c r="B232" s="76" t="s">
        <v>456</v>
      </c>
      <c r="C232" s="77">
        <v>0</v>
      </c>
      <c r="D232" s="67">
        <v>13</v>
      </c>
      <c r="E232" s="67">
        <v>13</v>
      </c>
      <c r="F232" s="67">
        <f>D232-E232</f>
        <v>0</v>
      </c>
      <c r="G232" s="67">
        <v>0</v>
      </c>
      <c r="J232" s="77">
        <v>0</v>
      </c>
      <c r="K232" s="77">
        <v>0</v>
      </c>
      <c r="L232" s="73">
        <v>22810</v>
      </c>
      <c r="M232" s="76" t="s">
        <v>456</v>
      </c>
      <c r="N232" s="71">
        <v>0</v>
      </c>
      <c r="O232" s="71">
        <v>0</v>
      </c>
      <c r="P232" s="71">
        <v>0</v>
      </c>
    </row>
    <row r="233" spans="1:16" ht="17.25" customHeight="1">
      <c r="A233" s="73">
        <v>22811</v>
      </c>
      <c r="B233" s="76" t="s">
        <v>457</v>
      </c>
      <c r="C233" s="77">
        <v>0</v>
      </c>
      <c r="D233" s="67"/>
      <c r="E233" s="67"/>
      <c r="F233" s="67">
        <f>D233-E233</f>
        <v>0</v>
      </c>
      <c r="G233" s="67">
        <v>0</v>
      </c>
      <c r="J233" s="77">
        <v>0</v>
      </c>
      <c r="K233" s="77">
        <v>0</v>
      </c>
      <c r="L233" s="73">
        <v>22811</v>
      </c>
      <c r="M233" s="76" t="s">
        <v>457</v>
      </c>
      <c r="N233" s="71">
        <v>0</v>
      </c>
      <c r="O233" s="71">
        <v>0</v>
      </c>
      <c r="P233" s="71">
        <v>0</v>
      </c>
    </row>
    <row r="234" spans="1:16" ht="17.25" customHeight="1">
      <c r="A234" s="73">
        <v>22813</v>
      </c>
      <c r="B234" s="76" t="s">
        <v>458</v>
      </c>
      <c r="C234" s="77">
        <v>0</v>
      </c>
      <c r="D234" s="67">
        <v>218</v>
      </c>
      <c r="E234" s="67">
        <v>218</v>
      </c>
      <c r="F234" s="67">
        <f>D234-E234</f>
        <v>0</v>
      </c>
      <c r="G234" s="67">
        <v>0</v>
      </c>
      <c r="J234" s="77">
        <v>0</v>
      </c>
      <c r="K234" s="77">
        <v>0</v>
      </c>
      <c r="L234" s="73">
        <v>22813</v>
      </c>
      <c r="M234" s="76" t="s">
        <v>458</v>
      </c>
      <c r="N234" s="71">
        <v>0</v>
      </c>
      <c r="O234" s="71">
        <v>0</v>
      </c>
      <c r="P234" s="71">
        <v>0</v>
      </c>
    </row>
    <row r="235" spans="1:16" ht="17.25" customHeight="1">
      <c r="A235" s="73">
        <v>229</v>
      </c>
      <c r="B235" s="74" t="s">
        <v>459</v>
      </c>
      <c r="C235" s="67">
        <f>SUM(C236:C238)</f>
        <v>800</v>
      </c>
      <c r="D235" s="67">
        <f>SUM(D236:D238)</f>
        <v>100</v>
      </c>
      <c r="E235" s="67">
        <f>SUM(E236:E238)</f>
        <v>100</v>
      </c>
      <c r="F235" s="67">
        <f>SUM(F236:F238)</f>
        <v>0</v>
      </c>
      <c r="G235" s="67">
        <f>SUM(G236:G238)</f>
        <v>0</v>
      </c>
      <c r="J235" s="67">
        <f>SUM(J236:J238)</f>
        <v>0</v>
      </c>
      <c r="K235" s="67">
        <f>SUM(K236:K238)</f>
        <v>0</v>
      </c>
      <c r="L235" s="73">
        <v>229</v>
      </c>
      <c r="M235" s="74" t="s">
        <v>459</v>
      </c>
      <c r="N235" s="71">
        <v>0</v>
      </c>
      <c r="O235" s="71">
        <v>0</v>
      </c>
      <c r="P235" s="71">
        <v>0</v>
      </c>
    </row>
    <row r="236" spans="1:16" ht="17.25" customHeight="1">
      <c r="A236" s="73">
        <v>22902</v>
      </c>
      <c r="B236" s="76" t="s">
        <v>460</v>
      </c>
      <c r="C236" s="77">
        <v>800</v>
      </c>
      <c r="D236" s="68"/>
      <c r="E236" s="67">
        <v>0</v>
      </c>
      <c r="F236" s="69">
        <f>D236-E236</f>
        <v>0</v>
      </c>
      <c r="G236" s="67">
        <v>0</v>
      </c>
      <c r="J236" s="77">
        <v>0</v>
      </c>
      <c r="K236" s="77">
        <v>0</v>
      </c>
      <c r="L236" s="73">
        <v>22902</v>
      </c>
      <c r="M236" s="76" t="s">
        <v>460</v>
      </c>
      <c r="N236" s="71">
        <v>0</v>
      </c>
      <c r="O236" s="71">
        <v>0</v>
      </c>
      <c r="P236" s="71">
        <v>0</v>
      </c>
    </row>
    <row r="237" spans="1:16" ht="17.25" customHeight="1">
      <c r="A237" s="73">
        <v>22906</v>
      </c>
      <c r="B237" s="76" t="s">
        <v>461</v>
      </c>
      <c r="C237" s="77">
        <v>0</v>
      </c>
      <c r="D237" s="67"/>
      <c r="E237" s="75"/>
      <c r="F237" s="67">
        <f>D237-E237</f>
        <v>0</v>
      </c>
      <c r="G237" s="67">
        <v>0</v>
      </c>
      <c r="J237" s="77">
        <v>0</v>
      </c>
      <c r="K237" s="77">
        <v>0</v>
      </c>
      <c r="L237" s="73">
        <v>22906</v>
      </c>
      <c r="M237" s="76" t="s">
        <v>461</v>
      </c>
      <c r="N237" s="71">
        <v>0</v>
      </c>
      <c r="O237" s="71">
        <v>0</v>
      </c>
      <c r="P237" s="71">
        <v>0</v>
      </c>
    </row>
    <row r="238" spans="1:16" ht="16.5" customHeight="1">
      <c r="A238" s="73">
        <v>22999</v>
      </c>
      <c r="B238" s="76" t="s">
        <v>462</v>
      </c>
      <c r="C238" s="77"/>
      <c r="D238" s="67">
        <v>100</v>
      </c>
      <c r="E238" s="67">
        <v>100</v>
      </c>
      <c r="F238" s="67">
        <f>D238-E238</f>
        <v>0</v>
      </c>
      <c r="G238" s="67">
        <v>0</v>
      </c>
      <c r="J238" s="77"/>
      <c r="K238" s="77"/>
      <c r="L238" s="73">
        <v>22999</v>
      </c>
      <c r="M238" s="76" t="s">
        <v>462</v>
      </c>
      <c r="N238" s="71">
        <v>0</v>
      </c>
      <c r="O238" s="71">
        <v>0</v>
      </c>
      <c r="P238" s="71"/>
    </row>
  </sheetData>
  <mergeCells count="11">
    <mergeCell ref="G4:G6"/>
    <mergeCell ref="J5:J6"/>
    <mergeCell ref="A2:F2"/>
    <mergeCell ref="A1:G1"/>
    <mergeCell ref="A3:G3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26" sqref="B26"/>
    </sheetView>
  </sheetViews>
  <sheetFormatPr defaultColWidth="9.125" defaultRowHeight="14.25"/>
  <cols>
    <col min="1" max="1" width="35.00390625" style="46" customWidth="1"/>
    <col min="2" max="2" width="13.625" style="46" customWidth="1"/>
    <col min="3" max="3" width="12.125" style="46" customWidth="1"/>
    <col min="4" max="4" width="34.50390625" style="46" customWidth="1"/>
    <col min="5" max="5" width="15.00390625" style="46" customWidth="1"/>
    <col min="6" max="6" width="14.125" style="46" customWidth="1"/>
    <col min="7" max="16384" width="9.125" style="46" customWidth="1"/>
  </cols>
  <sheetData>
    <row r="1" spans="1:8" ht="33.75" customHeight="1">
      <c r="A1" s="154" t="s">
        <v>480</v>
      </c>
      <c r="B1" s="154"/>
      <c r="C1" s="154"/>
      <c r="D1" s="154"/>
      <c r="E1" s="154"/>
      <c r="F1" s="154"/>
      <c r="G1" s="154"/>
      <c r="H1" s="154"/>
    </row>
    <row r="2" spans="1:6" ht="16.5" customHeight="1">
      <c r="A2" s="124" t="s">
        <v>194</v>
      </c>
      <c r="B2" s="124"/>
      <c r="C2" s="124"/>
      <c r="D2" s="124"/>
      <c r="E2" s="124"/>
      <c r="F2" s="124"/>
    </row>
    <row r="3" spans="1:6" ht="16.5" customHeight="1">
      <c r="A3" s="168" t="s">
        <v>168</v>
      </c>
      <c r="B3" s="168"/>
      <c r="C3" s="168"/>
      <c r="D3" s="168"/>
      <c r="E3" s="168"/>
      <c r="F3" s="168"/>
    </row>
    <row r="4" spans="1:6" ht="16.5" customHeight="1">
      <c r="A4" s="47" t="s">
        <v>1</v>
      </c>
      <c r="B4" s="48" t="s">
        <v>170</v>
      </c>
      <c r="C4" s="48" t="s">
        <v>61</v>
      </c>
      <c r="D4" s="59" t="s">
        <v>1</v>
      </c>
      <c r="E4" s="48" t="s">
        <v>170</v>
      </c>
      <c r="F4" s="48" t="s">
        <v>61</v>
      </c>
    </row>
    <row r="5" spans="1:6" ht="16.5" customHeight="1">
      <c r="A5" s="49" t="s">
        <v>172</v>
      </c>
      <c r="B5" s="50">
        <v>17217</v>
      </c>
      <c r="C5" s="50">
        <v>17217</v>
      </c>
      <c r="D5" s="51" t="s">
        <v>173</v>
      </c>
      <c r="E5" s="50">
        <v>19819</v>
      </c>
      <c r="F5" s="50">
        <v>19819</v>
      </c>
    </row>
    <row r="6" spans="1:6" ht="16.5" customHeight="1">
      <c r="A6" s="52" t="s">
        <v>174</v>
      </c>
      <c r="B6" s="50">
        <v>2973</v>
      </c>
      <c r="C6" s="50">
        <v>2973</v>
      </c>
      <c r="D6" s="53" t="s">
        <v>175</v>
      </c>
      <c r="E6" s="50">
        <v>0</v>
      </c>
      <c r="F6" s="50">
        <v>0</v>
      </c>
    </row>
    <row r="7" spans="1:6" ht="16.5" customHeight="1">
      <c r="A7" s="52" t="s">
        <v>176</v>
      </c>
      <c r="B7" s="50">
        <v>0</v>
      </c>
      <c r="C7" s="50">
        <v>0</v>
      </c>
      <c r="D7" s="53" t="s">
        <v>177</v>
      </c>
      <c r="E7" s="50">
        <v>0</v>
      </c>
      <c r="F7" s="50">
        <v>0</v>
      </c>
    </row>
    <row r="8" spans="1:6" ht="16.5" customHeight="1">
      <c r="A8" s="52" t="s">
        <v>178</v>
      </c>
      <c r="B8" s="50">
        <v>0</v>
      </c>
      <c r="C8" s="50">
        <v>0</v>
      </c>
      <c r="D8" s="53" t="s">
        <v>179</v>
      </c>
      <c r="E8" s="50">
        <v>0</v>
      </c>
      <c r="F8" s="50">
        <v>0</v>
      </c>
    </row>
    <row r="9" spans="1:6" ht="16.5" customHeight="1">
      <c r="A9" s="52" t="s">
        <v>180</v>
      </c>
      <c r="B9" s="50">
        <v>0</v>
      </c>
      <c r="C9" s="50">
        <v>0</v>
      </c>
      <c r="D9" s="53" t="s">
        <v>181</v>
      </c>
      <c r="E9" s="50">
        <v>0</v>
      </c>
      <c r="F9" s="50">
        <v>0</v>
      </c>
    </row>
    <row r="10" spans="1:6" ht="16.5" customHeight="1">
      <c r="A10" s="52" t="s">
        <v>182</v>
      </c>
      <c r="B10" s="50">
        <v>0</v>
      </c>
      <c r="C10" s="50">
        <v>0</v>
      </c>
      <c r="D10" s="53" t="s">
        <v>183</v>
      </c>
      <c r="E10" s="50">
        <v>0</v>
      </c>
      <c r="F10" s="50">
        <v>0</v>
      </c>
    </row>
    <row r="11" spans="1:6" ht="16.5" customHeight="1">
      <c r="A11" s="52" t="s">
        <v>184</v>
      </c>
      <c r="B11" s="50">
        <v>2447</v>
      </c>
      <c r="C11" s="50">
        <v>4724</v>
      </c>
      <c r="D11" s="53" t="s">
        <v>185</v>
      </c>
      <c r="E11" s="54">
        <v>1299</v>
      </c>
      <c r="F11" s="54">
        <v>3576</v>
      </c>
    </row>
    <row r="12" spans="1:6" ht="16.5" customHeight="1">
      <c r="A12" s="52" t="s">
        <v>186</v>
      </c>
      <c r="B12" s="50">
        <f>SUM(B13:B15)</f>
        <v>0</v>
      </c>
      <c r="C12" s="50">
        <f>SUM(C13:C15)</f>
        <v>0</v>
      </c>
      <c r="D12" s="53" t="s">
        <v>187</v>
      </c>
      <c r="E12" s="50">
        <f>B16-E5-E6-E8-E9-E10-E11</f>
        <v>1519</v>
      </c>
      <c r="F12" s="50">
        <f>C16-F5-F6-F8-F9-F10-F11</f>
        <v>1519</v>
      </c>
    </row>
    <row r="13" spans="1:6" ht="17.25" customHeight="1">
      <c r="A13" s="52" t="s">
        <v>188</v>
      </c>
      <c r="B13" s="54">
        <v>0</v>
      </c>
      <c r="C13" s="54">
        <v>0</v>
      </c>
      <c r="D13" s="53"/>
      <c r="E13" s="55"/>
      <c r="F13" s="55"/>
    </row>
    <row r="14" spans="1:6" ht="16.5" customHeight="1">
      <c r="A14" s="52" t="s">
        <v>189</v>
      </c>
      <c r="B14" s="50">
        <v>0</v>
      </c>
      <c r="C14" s="50">
        <v>0</v>
      </c>
      <c r="D14" s="53"/>
      <c r="E14" s="50"/>
      <c r="F14" s="50"/>
    </row>
    <row r="15" spans="1:6" ht="16.5" customHeight="1">
      <c r="A15" s="52" t="s">
        <v>190</v>
      </c>
      <c r="B15" s="56">
        <v>0</v>
      </c>
      <c r="C15" s="56">
        <v>0</v>
      </c>
      <c r="D15" s="53"/>
      <c r="E15" s="54"/>
      <c r="F15" s="54"/>
    </row>
    <row r="16" spans="1:6" ht="16.5" customHeight="1">
      <c r="A16" s="57" t="s">
        <v>191</v>
      </c>
      <c r="B16" s="50">
        <f>SUM(B5:B6,B8:B12)</f>
        <v>22637</v>
      </c>
      <c r="C16" s="50">
        <f>SUM(C5:C6,C8:C12)</f>
        <v>24914</v>
      </c>
      <c r="D16" s="58" t="s">
        <v>192</v>
      </c>
      <c r="E16" s="50">
        <f>SUM(E5:E6,E8:E12)</f>
        <v>22637</v>
      </c>
      <c r="F16" s="50">
        <f>SUM(F5:F6,F8:F12)</f>
        <v>24914</v>
      </c>
    </row>
  </sheetData>
  <mergeCells count="3">
    <mergeCell ref="A2:F2"/>
    <mergeCell ref="A3:F3"/>
    <mergeCell ref="A1:H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4.875" style="96" customWidth="1"/>
    <col min="2" max="2" width="16.50390625" style="119" customWidth="1"/>
    <col min="3" max="3" width="5.625" style="96" customWidth="1"/>
    <col min="4" max="4" width="6.75390625" style="96" customWidth="1"/>
    <col min="5" max="5" width="5.125" style="96" customWidth="1"/>
    <col min="6" max="6" width="7.75390625" style="96" customWidth="1"/>
    <col min="7" max="7" width="7.50390625" style="96" customWidth="1"/>
    <col min="8" max="8" width="9.125" style="96" customWidth="1"/>
    <col min="9" max="9" width="9.25390625" style="96" customWidth="1"/>
    <col min="10" max="10" width="9.00390625" style="96" customWidth="1"/>
    <col min="11" max="14" width="7.50390625" style="96" customWidth="1"/>
    <col min="15" max="15" width="12.625" style="96" customWidth="1"/>
    <col min="16" max="16" width="9.00390625" style="96" customWidth="1"/>
    <col min="17" max="16384" width="9.00390625" style="16" customWidth="1"/>
  </cols>
  <sheetData>
    <row r="1" spans="1:15" ht="33.75" customHeight="1">
      <c r="A1" s="170" t="s">
        <v>507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" customHeight="1">
      <c r="A2" s="172" t="s">
        <v>509</v>
      </c>
      <c r="B2" s="172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 t="s">
        <v>465</v>
      </c>
    </row>
    <row r="3" spans="1:16" s="102" customFormat="1" ht="30" customHeight="1">
      <c r="A3" s="173" t="s">
        <v>466</v>
      </c>
      <c r="B3" s="173" t="s">
        <v>467</v>
      </c>
      <c r="C3" s="174" t="s">
        <v>468</v>
      </c>
      <c r="D3" s="173"/>
      <c r="E3" s="174" t="s">
        <v>469</v>
      </c>
      <c r="F3" s="173"/>
      <c r="G3" s="175" t="s">
        <v>505</v>
      </c>
      <c r="H3" s="176"/>
      <c r="I3" s="176"/>
      <c r="J3" s="176"/>
      <c r="K3" s="176"/>
      <c r="L3" s="176"/>
      <c r="M3" s="176"/>
      <c r="N3" s="177"/>
      <c r="O3" s="173" t="s">
        <v>470</v>
      </c>
      <c r="P3" s="101"/>
    </row>
    <row r="4" spans="1:16" s="106" customFormat="1" ht="55.5" customHeight="1">
      <c r="A4" s="173"/>
      <c r="B4" s="173"/>
      <c r="C4" s="99" t="s">
        <v>471</v>
      </c>
      <c r="D4" s="103" t="s">
        <v>472</v>
      </c>
      <c r="E4" s="99" t="s">
        <v>471</v>
      </c>
      <c r="F4" s="103" t="s">
        <v>472</v>
      </c>
      <c r="G4" s="99" t="s">
        <v>471</v>
      </c>
      <c r="H4" s="99" t="s">
        <v>473</v>
      </c>
      <c r="I4" s="100" t="s">
        <v>474</v>
      </c>
      <c r="J4" s="99" t="s">
        <v>475</v>
      </c>
      <c r="K4" s="103" t="s">
        <v>472</v>
      </c>
      <c r="L4" s="103" t="s">
        <v>473</v>
      </c>
      <c r="M4" s="104" t="s">
        <v>474</v>
      </c>
      <c r="N4" s="103" t="s">
        <v>475</v>
      </c>
      <c r="O4" s="173"/>
      <c r="P4" s="105"/>
    </row>
    <row r="5" spans="1:16" s="106" customFormat="1" ht="26.25" customHeight="1">
      <c r="A5" s="99"/>
      <c r="B5" s="99"/>
      <c r="C5" s="99">
        <v>1</v>
      </c>
      <c r="D5" s="107">
        <v>2</v>
      </c>
      <c r="E5" s="99">
        <v>3</v>
      </c>
      <c r="F5" s="107">
        <v>4</v>
      </c>
      <c r="G5" s="99">
        <v>5</v>
      </c>
      <c r="H5" s="99">
        <v>6</v>
      </c>
      <c r="I5" s="107">
        <v>7</v>
      </c>
      <c r="J5" s="99">
        <v>8</v>
      </c>
      <c r="K5" s="107">
        <v>9</v>
      </c>
      <c r="L5" s="107">
        <v>10</v>
      </c>
      <c r="M5" s="107">
        <v>11</v>
      </c>
      <c r="N5" s="107">
        <v>12</v>
      </c>
      <c r="O5" s="108"/>
      <c r="P5" s="105"/>
    </row>
    <row r="6" spans="1:16" s="106" customFormat="1" ht="37.5" customHeight="1">
      <c r="A6" s="109" t="s">
        <v>476</v>
      </c>
      <c r="B6" s="109" t="s">
        <v>471</v>
      </c>
      <c r="C6" s="110">
        <f>SUM(C7:C9)</f>
        <v>929</v>
      </c>
      <c r="D6" s="111">
        <f>SUM(D7:D9)</f>
        <v>850</v>
      </c>
      <c r="E6" s="110">
        <f>SUM(E7:E9)</f>
        <v>940</v>
      </c>
      <c r="F6" s="111">
        <f>SUM(F7:F9)</f>
        <v>855</v>
      </c>
      <c r="G6" s="110">
        <f>SUM(G7:G9)</f>
        <v>919</v>
      </c>
      <c r="H6" s="112">
        <f>G6/E6*100</f>
        <v>97.76595744680851</v>
      </c>
      <c r="I6" s="110">
        <f>SUM(I7:I9)</f>
        <v>-10</v>
      </c>
      <c r="J6" s="112">
        <f>I6/C6*100</f>
        <v>-1.0764262648008611</v>
      </c>
      <c r="K6" s="111">
        <f>SUM(K7:K9)</f>
        <v>841</v>
      </c>
      <c r="L6" s="113">
        <f>K6/F6*100</f>
        <v>98.3625730994152</v>
      </c>
      <c r="M6" s="111">
        <f>SUM(M7:M9)</f>
        <v>-9</v>
      </c>
      <c r="N6" s="113">
        <f>M6/D6*100</f>
        <v>-1.0588235294117647</v>
      </c>
      <c r="O6" s="108"/>
      <c r="P6" s="105"/>
    </row>
    <row r="7" spans="1:16" s="102" customFormat="1" ht="44.25" customHeight="1">
      <c r="A7" s="114"/>
      <c r="B7" s="115" t="s">
        <v>477</v>
      </c>
      <c r="C7" s="116">
        <v>294</v>
      </c>
      <c r="D7" s="117">
        <v>276</v>
      </c>
      <c r="E7" s="116">
        <v>300</v>
      </c>
      <c r="F7" s="117">
        <v>280</v>
      </c>
      <c r="G7" s="116">
        <v>288</v>
      </c>
      <c r="H7" s="112">
        <f>G7/E7*100</f>
        <v>96</v>
      </c>
      <c r="I7" s="116">
        <f>G7-C7</f>
        <v>-6</v>
      </c>
      <c r="J7" s="112">
        <f>I7/C7*100</f>
        <v>-2.0408163265306123</v>
      </c>
      <c r="K7" s="117">
        <v>271</v>
      </c>
      <c r="L7" s="113">
        <f>K7/F7*100</f>
        <v>96.78571428571429</v>
      </c>
      <c r="M7" s="117">
        <f>K7-D7</f>
        <v>-5</v>
      </c>
      <c r="N7" s="113">
        <f>M7/D7*100</f>
        <v>-1.8115942028985508</v>
      </c>
      <c r="O7" s="114"/>
      <c r="P7" s="101"/>
    </row>
    <row r="8" spans="1:16" s="102" customFormat="1" ht="31.5" customHeight="1">
      <c r="A8" s="114"/>
      <c r="B8" s="115" t="s">
        <v>478</v>
      </c>
      <c r="C8" s="116"/>
      <c r="D8" s="117"/>
      <c r="E8" s="116"/>
      <c r="F8" s="117"/>
      <c r="G8" s="116"/>
      <c r="H8" s="112"/>
      <c r="I8" s="116"/>
      <c r="J8" s="112"/>
      <c r="K8" s="117"/>
      <c r="L8" s="113"/>
      <c r="M8" s="117"/>
      <c r="N8" s="113"/>
      <c r="O8" s="114"/>
      <c r="P8" s="101"/>
    </row>
    <row r="9" spans="1:16" s="102" customFormat="1" ht="39" customHeight="1">
      <c r="A9" s="114"/>
      <c r="B9" s="115" t="s">
        <v>479</v>
      </c>
      <c r="C9" s="116">
        <v>635</v>
      </c>
      <c r="D9" s="117">
        <v>574</v>
      </c>
      <c r="E9" s="116">
        <v>640</v>
      </c>
      <c r="F9" s="117">
        <v>575</v>
      </c>
      <c r="G9" s="116">
        <v>631</v>
      </c>
      <c r="H9" s="112">
        <f>G9/E9*100</f>
        <v>98.59375</v>
      </c>
      <c r="I9" s="116">
        <f>G9-C9</f>
        <v>-4</v>
      </c>
      <c r="J9" s="112">
        <f>I9/C9*100</f>
        <v>-0.6299212598425197</v>
      </c>
      <c r="K9" s="117">
        <v>570</v>
      </c>
      <c r="L9" s="113">
        <f>K9/F9*100</f>
        <v>99.1304347826087</v>
      </c>
      <c r="M9" s="117">
        <f>K9-D9</f>
        <v>-4</v>
      </c>
      <c r="N9" s="113">
        <f>M9/D9*100</f>
        <v>-0.6968641114982579</v>
      </c>
      <c r="O9" s="114"/>
      <c r="P9" s="101"/>
    </row>
    <row r="10" spans="1:16" s="102" customFormat="1" ht="22.5" customHeight="1">
      <c r="A10" s="101"/>
      <c r="B10" s="105"/>
      <c r="C10" s="118"/>
      <c r="D10" s="101"/>
      <c r="E10" s="101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01"/>
    </row>
    <row r="11" ht="12.75" customHeight="1"/>
    <row r="12" ht="12.7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mergeCells count="9">
    <mergeCell ref="F10:O10"/>
    <mergeCell ref="A1:O1"/>
    <mergeCell ref="A2:B2"/>
    <mergeCell ref="A3:A4"/>
    <mergeCell ref="B3:B4"/>
    <mergeCell ref="C3:D3"/>
    <mergeCell ref="E3:F3"/>
    <mergeCell ref="G3:N3"/>
    <mergeCell ref="O3:O4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9" sqref="C19"/>
    </sheetView>
  </sheetViews>
  <sheetFormatPr defaultColWidth="9.00390625" defaultRowHeight="14.25"/>
  <cols>
    <col min="1" max="1" width="34.125" style="120" customWidth="1"/>
    <col min="2" max="2" width="11.25390625" style="135" customWidth="1"/>
    <col min="3" max="3" width="35.25390625" style="135" customWidth="1"/>
    <col min="4" max="4" width="12.50390625" style="135" customWidth="1"/>
    <col min="5" max="5" width="15.375" style="120" customWidth="1"/>
    <col min="6" max="6" width="9.00390625" style="120" hidden="1" customWidth="1"/>
    <col min="7" max="7" width="9.375" style="120" hidden="1" customWidth="1"/>
    <col min="8" max="9" width="9.00390625" style="120" hidden="1" customWidth="1"/>
    <col min="10" max="247" width="9.00390625" style="120" customWidth="1"/>
    <col min="248" max="16384" width="9.00390625" style="16" customWidth="1"/>
  </cols>
  <sheetData>
    <row r="1" spans="1:4" ht="24" customHeight="1">
      <c r="A1" s="178" t="s">
        <v>508</v>
      </c>
      <c r="B1" s="179"/>
      <c r="C1" s="179"/>
      <c r="D1" s="179"/>
    </row>
    <row r="2" spans="1:4" ht="15.75" customHeight="1">
      <c r="A2" s="136" t="s">
        <v>510</v>
      </c>
      <c r="B2" s="121"/>
      <c r="C2" s="120"/>
      <c r="D2" s="122" t="s">
        <v>481</v>
      </c>
    </row>
    <row r="3" spans="1:5" s="125" customFormat="1" ht="18.75" customHeight="1">
      <c r="A3" s="180" t="s">
        <v>482</v>
      </c>
      <c r="B3" s="181"/>
      <c r="C3" s="182" t="s">
        <v>483</v>
      </c>
      <c r="D3" s="183"/>
      <c r="E3" s="184" t="s">
        <v>484</v>
      </c>
    </row>
    <row r="4" spans="1:5" s="125" customFormat="1" ht="18" customHeight="1">
      <c r="A4" s="126" t="s">
        <v>485</v>
      </c>
      <c r="B4" s="126" t="s">
        <v>486</v>
      </c>
      <c r="C4" s="126" t="s">
        <v>485</v>
      </c>
      <c r="D4" s="126" t="s">
        <v>486</v>
      </c>
      <c r="E4" s="185"/>
    </row>
    <row r="5" spans="1:5" s="125" customFormat="1" ht="27.75" customHeight="1">
      <c r="A5" s="132" t="s">
        <v>501</v>
      </c>
      <c r="B5" s="128"/>
      <c r="C5" s="132" t="s">
        <v>502</v>
      </c>
      <c r="D5" s="128"/>
      <c r="E5" s="129"/>
    </row>
    <row r="6" spans="1:5" s="125" customFormat="1" ht="21.75" customHeight="1">
      <c r="A6" s="130" t="s">
        <v>491</v>
      </c>
      <c r="B6" s="133"/>
      <c r="C6" s="130" t="s">
        <v>492</v>
      </c>
      <c r="D6" s="131"/>
      <c r="E6" s="129"/>
    </row>
    <row r="7" spans="1:5" s="125" customFormat="1" ht="21.75" customHeight="1">
      <c r="A7" s="130" t="s">
        <v>487</v>
      </c>
      <c r="B7" s="131"/>
      <c r="C7" s="130" t="s">
        <v>488</v>
      </c>
      <c r="D7" s="131"/>
      <c r="E7" s="129"/>
    </row>
    <row r="8" spans="1:5" s="125" customFormat="1" ht="21.75" customHeight="1">
      <c r="A8" s="130" t="s">
        <v>489</v>
      </c>
      <c r="B8" s="131"/>
      <c r="C8" s="130" t="s">
        <v>490</v>
      </c>
      <c r="D8" s="131"/>
      <c r="E8" s="129"/>
    </row>
    <row r="9" spans="1:5" s="125" customFormat="1" ht="21.75" customHeight="1">
      <c r="A9" s="127" t="s">
        <v>503</v>
      </c>
      <c r="B9" s="128">
        <f>SUM(B10:B13)</f>
        <v>13547</v>
      </c>
      <c r="C9" s="127" t="s">
        <v>504</v>
      </c>
      <c r="D9" s="128">
        <f>SUM(D10:D13)</f>
        <v>13547</v>
      </c>
      <c r="E9" s="129"/>
    </row>
    <row r="10" spans="1:5" s="125" customFormat="1" ht="21.75" customHeight="1">
      <c r="A10" s="130" t="s">
        <v>493</v>
      </c>
      <c r="B10" s="131">
        <v>1015</v>
      </c>
      <c r="C10" s="130" t="s">
        <v>494</v>
      </c>
      <c r="D10" s="131">
        <v>5950</v>
      </c>
      <c r="E10" s="129"/>
    </row>
    <row r="11" spans="1:5" s="125" customFormat="1" ht="21.75" customHeight="1">
      <c r="A11" s="130" t="s">
        <v>495</v>
      </c>
      <c r="B11" s="131">
        <v>6572</v>
      </c>
      <c r="C11" s="130" t="s">
        <v>496</v>
      </c>
      <c r="D11" s="131">
        <v>69</v>
      </c>
      <c r="E11" s="129"/>
    </row>
    <row r="12" spans="1:5" s="125" customFormat="1" ht="21.75" customHeight="1">
      <c r="A12" s="130" t="s">
        <v>497</v>
      </c>
      <c r="B12" s="131">
        <v>112</v>
      </c>
      <c r="C12" s="130" t="s">
        <v>490</v>
      </c>
      <c r="D12" s="131">
        <v>14</v>
      </c>
      <c r="E12" s="129"/>
    </row>
    <row r="13" spans="1:5" s="125" customFormat="1" ht="21.75" customHeight="1">
      <c r="A13" s="130" t="s">
        <v>498</v>
      </c>
      <c r="B13" s="131">
        <v>5848</v>
      </c>
      <c r="C13" s="130" t="s">
        <v>499</v>
      </c>
      <c r="D13" s="131">
        <v>7514</v>
      </c>
      <c r="E13" s="129"/>
    </row>
    <row r="14" spans="1:7" s="125" customFormat="1" ht="21.75" customHeight="1">
      <c r="A14" s="134" t="s">
        <v>500</v>
      </c>
      <c r="B14" s="128">
        <f>SUM(B5+B9)</f>
        <v>13547</v>
      </c>
      <c r="C14" s="134" t="s">
        <v>500</v>
      </c>
      <c r="D14" s="128">
        <f>SUM(D5+D9)</f>
        <v>13547</v>
      </c>
      <c r="E14" s="129"/>
      <c r="G14" s="125">
        <f>B14-D14</f>
        <v>0</v>
      </c>
    </row>
  </sheetData>
  <mergeCells count="4">
    <mergeCell ref="A1:D1"/>
    <mergeCell ref="A3:B3"/>
    <mergeCell ref="C3:D3"/>
    <mergeCell ref="E3:E4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2015年财政决算情况表（报告附表）</dc:title>
  <dc:subject/>
  <dc:creator/>
  <cp:keywords/>
  <dc:description/>
  <cp:lastModifiedBy/>
  <cp:lastPrinted>2016-10-11T03:28:59Z</cp:lastPrinted>
  <dcterms:created xsi:type="dcterms:W3CDTF">1996-12-17T01:32:42Z</dcterms:created>
  <dcterms:modified xsi:type="dcterms:W3CDTF">2016-10-11T04:10:31Z</dcterms:modified>
  <cp:category/>
  <cp:version/>
  <cp:contentType/>
  <cp:contentStatus/>
</cp:coreProperties>
</file>