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workbookProtection workbookPassword="CE28" lockStructure="1"/>
  <bookViews>
    <workbookView xWindow="0" yWindow="60" windowWidth="21780" windowHeight="11310"/>
  </bookViews>
  <sheets>
    <sheet name="2021年高龄全年补贴汇总情况表" sheetId="71" r:id="rId1"/>
  </sheets>
  <calcPr calcId="144525"/>
</workbook>
</file>

<file path=xl/calcChain.xml><?xml version="1.0" encoding="utf-8"?>
<calcChain xmlns="http://schemas.openxmlformats.org/spreadsheetml/2006/main">
  <c r="P13" i="71" l="1"/>
  <c r="L29" i="71" l="1"/>
  <c r="L28" i="71"/>
  <c r="L17" i="71"/>
  <c r="L16" i="71"/>
  <c r="P8" i="71"/>
  <c r="P7" i="71"/>
  <c r="R6" i="71"/>
  <c r="R9" i="71"/>
  <c r="P6" i="71"/>
  <c r="P9" i="71"/>
  <c r="J7" i="71"/>
  <c r="H26" i="71"/>
  <c r="F26" i="71"/>
  <c r="D26" i="71"/>
  <c r="H25" i="71"/>
  <c r="F25" i="71"/>
  <c r="D25" i="71"/>
  <c r="H24" i="71"/>
  <c r="F24" i="71"/>
  <c r="D24" i="71"/>
  <c r="H20" i="71"/>
  <c r="F20" i="71"/>
  <c r="D20" i="71"/>
  <c r="H19" i="71"/>
  <c r="F19" i="71"/>
  <c r="D19" i="71"/>
  <c r="H18" i="71"/>
  <c r="F18" i="71"/>
  <c r="D18" i="71"/>
  <c r="H14" i="71"/>
  <c r="F14" i="71"/>
  <c r="D14" i="71"/>
  <c r="D15" i="71" s="1"/>
  <c r="H13" i="71"/>
  <c r="F13" i="71"/>
  <c r="F15" i="71"/>
  <c r="D13" i="71"/>
  <c r="H12" i="71"/>
  <c r="H15" i="71"/>
  <c r="F12" i="71"/>
  <c r="D12" i="71"/>
  <c r="H7" i="71"/>
  <c r="H8" i="71"/>
  <c r="H9" i="71"/>
  <c r="F7" i="71"/>
  <c r="F8" i="71"/>
  <c r="D7" i="71"/>
  <c r="D8" i="71"/>
  <c r="H6" i="71"/>
  <c r="F6" i="71"/>
  <c r="F9" i="71"/>
  <c r="D6" i="71"/>
  <c r="J27" i="71"/>
  <c r="E27" i="71"/>
  <c r="G27" i="71"/>
  <c r="I27" i="71"/>
  <c r="K27" i="71"/>
  <c r="L27" i="71"/>
  <c r="M27" i="71"/>
  <c r="N27" i="71"/>
  <c r="O27" i="71"/>
  <c r="P27" i="71"/>
  <c r="Q27" i="71"/>
  <c r="R27" i="71"/>
  <c r="S27" i="71"/>
  <c r="T27" i="71"/>
  <c r="C27" i="71"/>
  <c r="E21" i="71"/>
  <c r="G21" i="71"/>
  <c r="I21" i="71"/>
  <c r="L22" i="71" s="1"/>
  <c r="J21" i="71"/>
  <c r="L23" i="71" s="1"/>
  <c r="K21" i="71"/>
  <c r="L21" i="71"/>
  <c r="M21" i="71"/>
  <c r="N21" i="71"/>
  <c r="O21" i="71"/>
  <c r="Q22" i="71"/>
  <c r="P21" i="71"/>
  <c r="Q21" i="71"/>
  <c r="R21" i="71"/>
  <c r="S21" i="71"/>
  <c r="T21" i="71"/>
  <c r="C21" i="71"/>
  <c r="L30" i="71"/>
  <c r="I15" i="71"/>
  <c r="J15" i="71"/>
  <c r="K15" i="71"/>
  <c r="L15" i="71"/>
  <c r="M15" i="71"/>
  <c r="N15" i="71"/>
  <c r="O15" i="71"/>
  <c r="P15" i="71"/>
  <c r="Q17" i="71" s="1"/>
  <c r="Q15" i="71"/>
  <c r="R15" i="71"/>
  <c r="S15" i="71"/>
  <c r="T15" i="71"/>
  <c r="G15" i="71"/>
  <c r="E15" i="71"/>
  <c r="C15" i="71"/>
  <c r="J9" i="71"/>
  <c r="K9" i="71"/>
  <c r="L9" i="71"/>
  <c r="L11" i="71"/>
  <c r="M9" i="71"/>
  <c r="N9" i="71"/>
  <c r="I9" i="71"/>
  <c r="E9" i="71"/>
  <c r="G9" i="71"/>
  <c r="C9" i="71"/>
  <c r="S9" i="71"/>
  <c r="T9" i="71"/>
  <c r="Q9" i="71"/>
  <c r="O9" i="71"/>
  <c r="Q10" i="71"/>
  <c r="Q29" i="71"/>
  <c r="Q28" i="71"/>
  <c r="D9" i="71"/>
  <c r="D11" i="71"/>
  <c r="D10" i="71"/>
  <c r="L10" i="71"/>
  <c r="Q11" i="71"/>
  <c r="Q16" i="71"/>
  <c r="P30" i="71"/>
  <c r="K31" i="71" l="1"/>
  <c r="K30" i="71"/>
  <c r="Q23" i="71"/>
  <c r="P31" i="71"/>
  <c r="H27" i="71"/>
  <c r="H21" i="71"/>
  <c r="D22" i="71"/>
  <c r="F27" i="71"/>
  <c r="F21" i="71"/>
  <c r="D21" i="71"/>
  <c r="D27" i="71"/>
  <c r="G30" i="71"/>
  <c r="E30" i="71"/>
  <c r="D28" i="71"/>
  <c r="C30" i="71"/>
  <c r="D17" i="71"/>
  <c r="D16" i="71"/>
  <c r="H31" i="71" l="1"/>
  <c r="D29" i="71"/>
  <c r="F31" i="71"/>
  <c r="D23" i="71"/>
  <c r="D31" i="71"/>
  <c r="S30" i="71"/>
  <c r="V30" i="71" s="1"/>
  <c r="S31" i="71" l="1"/>
  <c r="V31" i="71" s="1"/>
</calcChain>
</file>

<file path=xl/sharedStrings.xml><?xml version="1.0" encoding="utf-8"?>
<sst xmlns="http://schemas.openxmlformats.org/spreadsheetml/2006/main" count="95" uniqueCount="53">
  <si>
    <t>填表人：李梦月</t>
    <phoneticPr fontId="3" type="noConversion"/>
  </si>
  <si>
    <t>80-89周岁</t>
  </si>
  <si>
    <t>90-99周岁</t>
  </si>
  <si>
    <t>100周岁以上</t>
  </si>
  <si>
    <t>3月</t>
  </si>
  <si>
    <t>6月</t>
  </si>
  <si>
    <t>注：80-89周岁补贴标准：50元/人/月，90-99周岁补贴标准：100元/人/月。100周岁以上补贴标准：300元/人/月。</t>
  </si>
  <si>
    <t>第一季度</t>
    <phoneticPr fontId="5" type="noConversion"/>
  </si>
  <si>
    <t>1月</t>
    <phoneticPr fontId="5" type="noConversion"/>
  </si>
  <si>
    <t>2月</t>
    <phoneticPr fontId="5" type="noConversion"/>
  </si>
  <si>
    <t>小计</t>
    <phoneticPr fontId="5" type="noConversion"/>
  </si>
  <si>
    <t>4月</t>
    <phoneticPr fontId="5" type="noConversion"/>
  </si>
  <si>
    <t>5月</t>
    <phoneticPr fontId="5" type="noConversion"/>
  </si>
  <si>
    <t>7月</t>
    <phoneticPr fontId="5" type="noConversion"/>
  </si>
  <si>
    <t>8月</t>
    <phoneticPr fontId="5" type="noConversion"/>
  </si>
  <si>
    <t>9月</t>
    <phoneticPr fontId="5" type="noConversion"/>
  </si>
  <si>
    <t>10月</t>
    <phoneticPr fontId="5" type="noConversion"/>
  </si>
  <si>
    <t>11月</t>
    <phoneticPr fontId="5" type="noConversion"/>
  </si>
  <si>
    <t>12月</t>
    <phoneticPr fontId="5" type="noConversion"/>
  </si>
  <si>
    <t>人数</t>
    <phoneticPr fontId="5" type="noConversion"/>
  </si>
  <si>
    <t>80-89周岁）</t>
    <phoneticPr fontId="5" type="noConversion"/>
  </si>
  <si>
    <t>90-99周岁</t>
    <phoneticPr fontId="5" type="noConversion"/>
  </si>
  <si>
    <t>100周岁以上</t>
    <phoneticPr fontId="5" type="noConversion"/>
  </si>
  <si>
    <t>第二季度</t>
    <phoneticPr fontId="5" type="noConversion"/>
  </si>
  <si>
    <t>第三季度</t>
    <phoneticPr fontId="5" type="noConversion"/>
  </si>
  <si>
    <t>第四季度</t>
    <phoneticPr fontId="5" type="noConversion"/>
  </si>
  <si>
    <t>本季发放累计人次</t>
    <phoneticPr fontId="5" type="noConversion"/>
  </si>
  <si>
    <t>发放人数及金额</t>
    <phoneticPr fontId="5" type="noConversion"/>
  </si>
  <si>
    <t>纠错补发人数及金额</t>
    <phoneticPr fontId="3" type="noConversion"/>
  </si>
  <si>
    <t>本季纠错补发累计人次</t>
    <phoneticPr fontId="5" type="noConversion"/>
  </si>
  <si>
    <t>纠错累计人次</t>
    <phoneticPr fontId="5" type="noConversion"/>
  </si>
  <si>
    <t>累计人次</t>
    <phoneticPr fontId="5" type="noConversion"/>
  </si>
  <si>
    <t>填报单位：三江侗族自治县民政局</t>
    <phoneticPr fontId="3" type="noConversion"/>
  </si>
  <si>
    <t>单位：万元</t>
    <phoneticPr fontId="3" type="noConversion"/>
  </si>
  <si>
    <t>支出补贴金额</t>
    <phoneticPr fontId="5" type="noConversion"/>
  </si>
  <si>
    <t>支出补贴金额</t>
    <phoneticPr fontId="5" type="noConversion"/>
  </si>
  <si>
    <t>累计支出金额</t>
    <phoneticPr fontId="5" type="noConversion"/>
  </si>
  <si>
    <t>纠错累计支出金额</t>
    <phoneticPr fontId="5" type="noConversion"/>
  </si>
  <si>
    <t>本季纠错补发累计人次</t>
    <phoneticPr fontId="5" type="noConversion"/>
  </si>
  <si>
    <t>本季纠错支出累计金额</t>
    <phoneticPr fontId="5" type="noConversion"/>
  </si>
  <si>
    <t>本季支出累计金额</t>
    <phoneticPr fontId="5" type="noConversion"/>
  </si>
  <si>
    <t>全年累计支出金额</t>
    <phoneticPr fontId="5" type="noConversion"/>
  </si>
  <si>
    <t>全年实际享受金额</t>
    <phoneticPr fontId="5" type="noConversion"/>
  </si>
  <si>
    <t>全年享受人次</t>
    <phoneticPr fontId="5" type="noConversion"/>
  </si>
  <si>
    <t>全年累计发放人次</t>
    <phoneticPr fontId="5" type="noConversion"/>
  </si>
  <si>
    <t>因死亡注销账户失败停发人数及金额</t>
    <phoneticPr fontId="3" type="noConversion"/>
  </si>
  <si>
    <t>——</t>
    <phoneticPr fontId="5" type="noConversion"/>
  </si>
  <si>
    <t>三江县2021年高龄补贴支出情况统计表</t>
    <phoneticPr fontId="3" type="noConversion"/>
  </si>
  <si>
    <t>本季失败停发累计人次</t>
    <phoneticPr fontId="5" type="noConversion"/>
  </si>
  <si>
    <t>本季失败停发累计金额</t>
    <phoneticPr fontId="5" type="noConversion"/>
  </si>
  <si>
    <t>失败停发累计人次</t>
    <phoneticPr fontId="5" type="noConversion"/>
  </si>
  <si>
    <t>失败停发累计金额</t>
    <phoneticPr fontId="5" type="noConversion"/>
  </si>
  <si>
    <t>停发金额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</si>
</sst>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8" fillId="6" borderId="8" xfId="0" applyFont="1" applyFill="1" applyBorder="1" applyAlignment="1" applyProtection="1">
      <alignment horizontal="center" vertical="center" shrinkToFit="1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4" fillId="5" borderId="8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5" borderId="8" xfId="0" applyFont="1" applyFill="1" applyBorder="1" applyAlignment="1" applyProtection="1">
      <alignment horizontal="center" vertical="center" shrinkToFit="1"/>
      <protection locked="0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12" fillId="9" borderId="12" xfId="0" applyFont="1" applyFill="1" applyBorder="1" applyAlignment="1" applyProtection="1">
      <alignment horizontal="center" vertical="center" shrinkToFit="1"/>
      <protection locked="0"/>
    </xf>
    <xf numFmtId="0" fontId="6" fillId="9" borderId="10" xfId="0" applyFont="1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8" fillId="5" borderId="12" xfId="0" applyFont="1" applyFill="1" applyBorder="1" applyAlignment="1" applyProtection="1">
      <alignment horizontal="left" vertical="center"/>
      <protection hidden="1"/>
    </xf>
    <xf numFmtId="0" fontId="8" fillId="5" borderId="9" xfId="0" applyFont="1" applyFill="1" applyBorder="1" applyAlignment="1" applyProtection="1">
      <alignment horizontal="left" vertical="center"/>
      <protection hidden="1"/>
    </xf>
    <xf numFmtId="0" fontId="8" fillId="5" borderId="10" xfId="0" applyFont="1" applyFill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10" borderId="12" xfId="0" applyFont="1" applyFill="1" applyBorder="1" applyAlignment="1" applyProtection="1">
      <alignment horizontal="center" vertical="center" wrapText="1"/>
      <protection hidden="1"/>
    </xf>
    <xf numFmtId="0" fontId="8" fillId="10" borderId="10" xfId="0" applyFont="1" applyFill="1" applyBorder="1" applyAlignment="1" applyProtection="1">
      <alignment horizontal="center" vertical="center" wrapText="1"/>
      <protection hidden="1"/>
    </xf>
    <xf numFmtId="0" fontId="6" fillId="5" borderId="8" xfId="0" applyFont="1" applyFill="1" applyBorder="1" applyAlignment="1" applyProtection="1">
      <alignment horizontal="center" vertical="center" shrinkToFit="1"/>
      <protection locked="0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6" fillId="9" borderId="12" xfId="0" applyFont="1" applyFill="1" applyBorder="1" applyAlignment="1" applyProtection="1">
      <alignment horizontal="center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10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8" fillId="8" borderId="14" xfId="0" applyFont="1" applyFill="1" applyBorder="1" applyAlignment="1" applyProtection="1">
      <alignment horizontal="center" vertical="center" textRotation="255"/>
      <protection locked="0"/>
    </xf>
    <xf numFmtId="0" fontId="8" fillId="8" borderId="15" xfId="0" applyFont="1" applyFill="1" applyBorder="1" applyAlignment="1" applyProtection="1">
      <alignment horizontal="center" vertical="center" textRotation="255"/>
      <protection locked="0"/>
    </xf>
    <xf numFmtId="0" fontId="8" fillId="8" borderId="7" xfId="0" applyFont="1" applyFill="1" applyBorder="1" applyAlignment="1" applyProtection="1">
      <alignment horizontal="center" vertical="center" textRotation="255"/>
      <protection locked="0"/>
    </xf>
    <xf numFmtId="0" fontId="9" fillId="7" borderId="5" xfId="0" applyFont="1" applyFill="1" applyBorder="1" applyAlignment="1" applyProtection="1">
      <alignment horizontal="center" vertical="center" shrinkToFit="1"/>
      <protection locked="0"/>
    </xf>
    <xf numFmtId="0" fontId="6" fillId="7" borderId="6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  <protection locked="0"/>
    </xf>
    <xf numFmtId="0" fontId="6" fillId="4" borderId="14" xfId="0" applyFont="1" applyFill="1" applyBorder="1" applyAlignment="1" applyProtection="1">
      <alignment horizontal="center" vertical="center" shrinkToFit="1"/>
      <protection locked="0"/>
    </xf>
    <xf numFmtId="0" fontId="6" fillId="7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tabSelected="1" topLeftCell="A7" workbookViewId="0">
      <selection activeCell="U17" sqref="U17"/>
    </sheetView>
  </sheetViews>
  <sheetFormatPr defaultRowHeight="13.5"/>
  <cols>
    <col min="1" max="1" width="3.25" style="1" customWidth="1"/>
    <col min="2" max="2" width="7" style="1" customWidth="1"/>
    <col min="3" max="3" width="7.875" style="1" customWidth="1"/>
    <col min="4" max="4" width="10" style="1" customWidth="1"/>
    <col min="5" max="5" width="6.75" style="1" customWidth="1"/>
    <col min="6" max="6" width="9.25" style="1" customWidth="1"/>
    <col min="7" max="7" width="4.25" style="1" customWidth="1"/>
    <col min="8" max="8" width="7.125" style="1" customWidth="1"/>
    <col min="9" max="9" width="3.875" style="56" customWidth="1"/>
    <col min="10" max="10" width="11.375" style="1" customWidth="1"/>
    <col min="11" max="11" width="3.5" style="1" customWidth="1"/>
    <col min="12" max="12" width="8.5" style="1" customWidth="1"/>
    <col min="13" max="13" width="3.125" style="1" customWidth="1"/>
    <col min="14" max="14" width="6.125" style="1" customWidth="1"/>
    <col min="15" max="15" width="3.5" style="1" customWidth="1"/>
    <col min="16" max="16" width="9.375" style="1" customWidth="1"/>
    <col min="17" max="17" width="3.875" style="1" customWidth="1"/>
    <col min="18" max="18" width="8.75" style="1" customWidth="1"/>
    <col min="19" max="19" width="3.375" style="1" customWidth="1"/>
    <col min="20" max="20" width="7.625" style="1" customWidth="1"/>
    <col min="21" max="21" width="14.625" style="1" customWidth="1"/>
    <col min="22" max="16384" width="9" style="1"/>
  </cols>
  <sheetData>
    <row r="1" spans="1:21" ht="21" customHeight="1">
      <c r="A1" s="86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1" s="5" customFormat="1" ht="20.25" customHeight="1">
      <c r="A2" s="2" t="s">
        <v>32</v>
      </c>
      <c r="B2" s="3"/>
      <c r="C2" s="4"/>
      <c r="D2" s="3"/>
      <c r="F2" s="4"/>
      <c r="I2" s="6" t="s">
        <v>33</v>
      </c>
      <c r="J2" s="3"/>
      <c r="O2" s="3" t="s">
        <v>0</v>
      </c>
      <c r="P2" s="3"/>
    </row>
    <row r="3" spans="1:21" ht="20.25" customHeight="1">
      <c r="A3" s="7"/>
      <c r="B3" s="8"/>
      <c r="C3" s="79" t="s">
        <v>27</v>
      </c>
      <c r="D3" s="80"/>
      <c r="E3" s="80"/>
      <c r="F3" s="80"/>
      <c r="G3" s="80"/>
      <c r="H3" s="81"/>
      <c r="I3" s="88" t="s">
        <v>28</v>
      </c>
      <c r="J3" s="89"/>
      <c r="K3" s="89"/>
      <c r="L3" s="89"/>
      <c r="M3" s="89"/>
      <c r="N3" s="83"/>
      <c r="O3" s="90" t="s">
        <v>45</v>
      </c>
      <c r="P3" s="91"/>
      <c r="Q3" s="91"/>
      <c r="R3" s="91"/>
      <c r="S3" s="91"/>
      <c r="T3" s="91"/>
    </row>
    <row r="4" spans="1:21" ht="14.25" customHeight="1">
      <c r="A4" s="9"/>
      <c r="B4" s="10"/>
      <c r="C4" s="94" t="s">
        <v>20</v>
      </c>
      <c r="D4" s="95"/>
      <c r="E4" s="94" t="s">
        <v>21</v>
      </c>
      <c r="F4" s="95"/>
      <c r="G4" s="94" t="s">
        <v>22</v>
      </c>
      <c r="H4" s="95"/>
      <c r="I4" s="82" t="s">
        <v>1</v>
      </c>
      <c r="J4" s="83"/>
      <c r="K4" s="82" t="s">
        <v>2</v>
      </c>
      <c r="L4" s="83"/>
      <c r="M4" s="82" t="s">
        <v>3</v>
      </c>
      <c r="N4" s="83"/>
      <c r="O4" s="92" t="s">
        <v>1</v>
      </c>
      <c r="P4" s="93"/>
      <c r="Q4" s="92" t="s">
        <v>2</v>
      </c>
      <c r="R4" s="93"/>
      <c r="S4" s="92" t="s">
        <v>3</v>
      </c>
      <c r="T4" s="93"/>
    </row>
    <row r="5" spans="1:21" s="13" customFormat="1" ht="14.25" customHeight="1">
      <c r="A5" s="11"/>
      <c r="B5" s="12"/>
      <c r="C5" s="60" t="s">
        <v>19</v>
      </c>
      <c r="D5" s="59" t="s">
        <v>34</v>
      </c>
      <c r="E5" s="60" t="s">
        <v>19</v>
      </c>
      <c r="F5" s="59" t="s">
        <v>35</v>
      </c>
      <c r="G5" s="60" t="s">
        <v>19</v>
      </c>
      <c r="H5" s="59" t="s">
        <v>35</v>
      </c>
      <c r="I5" s="58" t="s">
        <v>19</v>
      </c>
      <c r="J5" s="58" t="s">
        <v>35</v>
      </c>
      <c r="K5" s="58" t="s">
        <v>19</v>
      </c>
      <c r="L5" s="58" t="s">
        <v>35</v>
      </c>
      <c r="M5" s="58" t="s">
        <v>19</v>
      </c>
      <c r="N5" s="58" t="s">
        <v>35</v>
      </c>
      <c r="O5" s="61" t="s">
        <v>19</v>
      </c>
      <c r="P5" s="57" t="s">
        <v>52</v>
      </c>
      <c r="Q5" s="61" t="s">
        <v>19</v>
      </c>
      <c r="R5" s="57" t="s">
        <v>52</v>
      </c>
      <c r="S5" s="61" t="s">
        <v>19</v>
      </c>
      <c r="T5" s="57" t="s">
        <v>52</v>
      </c>
    </row>
    <row r="6" spans="1:21" ht="15.75" customHeight="1">
      <c r="A6" s="96" t="s">
        <v>7</v>
      </c>
      <c r="B6" s="14" t="s">
        <v>8</v>
      </c>
      <c r="C6" s="15">
        <v>8220</v>
      </c>
      <c r="D6" s="43">
        <f>C6*50/10000</f>
        <v>41.1</v>
      </c>
      <c r="E6" s="15">
        <v>1077</v>
      </c>
      <c r="F6" s="43">
        <f>E6*100/10000</f>
        <v>10.77</v>
      </c>
      <c r="G6" s="15">
        <v>28</v>
      </c>
      <c r="H6" s="43">
        <f>G6*300/10000</f>
        <v>0.84</v>
      </c>
      <c r="I6" s="16">
        <v>2</v>
      </c>
      <c r="J6" s="17">
        <v>7.0000000000000007E-2</v>
      </c>
      <c r="K6" s="17">
        <v>1</v>
      </c>
      <c r="L6" s="17">
        <v>0.25</v>
      </c>
      <c r="M6" s="17"/>
      <c r="N6" s="17"/>
      <c r="O6" s="18">
        <v>6</v>
      </c>
      <c r="P6" s="62">
        <f>300/10000</f>
        <v>0.03</v>
      </c>
      <c r="Q6" s="18">
        <v>1</v>
      </c>
      <c r="R6" s="62">
        <f>100/10000</f>
        <v>0.01</v>
      </c>
      <c r="S6" s="19"/>
      <c r="T6" s="19"/>
      <c r="U6" s="13"/>
    </row>
    <row r="7" spans="1:21" ht="15.75" customHeight="1">
      <c r="A7" s="97"/>
      <c r="B7" s="20" t="s">
        <v>9</v>
      </c>
      <c r="C7" s="15">
        <v>8203</v>
      </c>
      <c r="D7" s="43">
        <f>C7*50/10000</f>
        <v>41.015000000000001</v>
      </c>
      <c r="E7" s="15">
        <v>1067</v>
      </c>
      <c r="F7" s="43">
        <f>E7*100/10000</f>
        <v>10.67</v>
      </c>
      <c r="G7" s="15">
        <v>32</v>
      </c>
      <c r="H7" s="43">
        <f>G7*300/10000</f>
        <v>0.96</v>
      </c>
      <c r="I7" s="16">
        <v>1</v>
      </c>
      <c r="J7" s="63">
        <f>250/10000</f>
        <v>2.5000000000000001E-2</v>
      </c>
      <c r="K7" s="17"/>
      <c r="L7" s="17"/>
      <c r="M7" s="17"/>
      <c r="N7" s="17"/>
      <c r="O7" s="18">
        <v>3</v>
      </c>
      <c r="P7" s="62">
        <f>150/10000</f>
        <v>1.4999999999999999E-2</v>
      </c>
      <c r="Q7" s="18"/>
      <c r="R7" s="18"/>
      <c r="S7" s="19"/>
      <c r="T7" s="19"/>
    </row>
    <row r="8" spans="1:21" ht="15.75" customHeight="1">
      <c r="A8" s="97"/>
      <c r="B8" s="20" t="s">
        <v>4</v>
      </c>
      <c r="C8" s="15">
        <v>8194</v>
      </c>
      <c r="D8" s="43">
        <f>C8*50/10000</f>
        <v>40.97</v>
      </c>
      <c r="E8" s="15">
        <v>1070</v>
      </c>
      <c r="F8" s="43">
        <f>E8*100/10000</f>
        <v>10.7</v>
      </c>
      <c r="G8" s="15">
        <v>33</v>
      </c>
      <c r="H8" s="43">
        <f>G8*300/10000</f>
        <v>0.99</v>
      </c>
      <c r="I8" s="16"/>
      <c r="J8" s="17"/>
      <c r="K8" s="17"/>
      <c r="L8" s="17"/>
      <c r="M8" s="17"/>
      <c r="N8" s="17"/>
      <c r="O8" s="18">
        <v>5</v>
      </c>
      <c r="P8" s="62">
        <f>250/10000</f>
        <v>2.5000000000000001E-2</v>
      </c>
      <c r="Q8" s="18"/>
      <c r="R8" s="18"/>
      <c r="S8" s="19"/>
      <c r="T8" s="19"/>
    </row>
    <row r="9" spans="1:21" ht="15.75" customHeight="1">
      <c r="A9" s="97"/>
      <c r="B9" s="21" t="s">
        <v>10</v>
      </c>
      <c r="C9" s="44">
        <f t="shared" ref="C9:N9" si="0">SUM(C6:C8)</f>
        <v>24617</v>
      </c>
      <c r="D9" s="44">
        <f t="shared" si="0"/>
        <v>123.08500000000001</v>
      </c>
      <c r="E9" s="44">
        <f t="shared" si="0"/>
        <v>3214</v>
      </c>
      <c r="F9" s="44">
        <f t="shared" si="0"/>
        <v>32.14</v>
      </c>
      <c r="G9" s="44">
        <f t="shared" si="0"/>
        <v>93</v>
      </c>
      <c r="H9" s="44">
        <f t="shared" si="0"/>
        <v>2.79</v>
      </c>
      <c r="I9" s="45">
        <f t="shared" si="0"/>
        <v>3</v>
      </c>
      <c r="J9" s="45">
        <f t="shared" si="0"/>
        <v>9.5000000000000001E-2</v>
      </c>
      <c r="K9" s="45">
        <f t="shared" si="0"/>
        <v>1</v>
      </c>
      <c r="L9" s="45">
        <f t="shared" si="0"/>
        <v>0.25</v>
      </c>
      <c r="M9" s="45">
        <f t="shared" si="0"/>
        <v>0</v>
      </c>
      <c r="N9" s="45">
        <f t="shared" si="0"/>
        <v>0</v>
      </c>
      <c r="O9" s="44">
        <f t="shared" ref="O9:T9" si="1">SUM(O6:O8)</f>
        <v>14</v>
      </c>
      <c r="P9" s="44">
        <f t="shared" si="1"/>
        <v>7.0000000000000007E-2</v>
      </c>
      <c r="Q9" s="44">
        <f t="shared" si="1"/>
        <v>1</v>
      </c>
      <c r="R9" s="44">
        <f t="shared" si="1"/>
        <v>0.01</v>
      </c>
      <c r="S9" s="44">
        <f t="shared" si="1"/>
        <v>0</v>
      </c>
      <c r="T9" s="44">
        <f t="shared" si="1"/>
        <v>0</v>
      </c>
    </row>
    <row r="10" spans="1:21" ht="15.75" customHeight="1">
      <c r="A10" s="97"/>
      <c r="B10" s="85" t="s">
        <v>26</v>
      </c>
      <c r="C10" s="85"/>
      <c r="D10" s="49">
        <f>C9+E9+G9</f>
        <v>27924</v>
      </c>
      <c r="E10" s="22"/>
      <c r="F10" s="22"/>
      <c r="G10" s="22"/>
      <c r="H10" s="23"/>
      <c r="I10" s="66" t="s">
        <v>38</v>
      </c>
      <c r="J10" s="67"/>
      <c r="K10" s="67"/>
      <c r="L10" s="47">
        <f>I9+K9+M9</f>
        <v>4</v>
      </c>
      <c r="M10" s="24"/>
      <c r="N10" s="25"/>
      <c r="O10" s="75" t="s">
        <v>48</v>
      </c>
      <c r="P10" s="75"/>
      <c r="Q10" s="46">
        <f>O9+Q9+S9</f>
        <v>15</v>
      </c>
      <c r="R10" s="26"/>
      <c r="S10" s="26"/>
      <c r="T10" s="27"/>
    </row>
    <row r="11" spans="1:21" ht="15.75" customHeight="1">
      <c r="A11" s="98"/>
      <c r="B11" s="84" t="s">
        <v>40</v>
      </c>
      <c r="C11" s="85"/>
      <c r="D11" s="50">
        <f>D9+F9+H9</f>
        <v>158.01500000000001</v>
      </c>
      <c r="E11" s="28"/>
      <c r="F11" s="28"/>
      <c r="G11" s="28"/>
      <c r="H11" s="29"/>
      <c r="I11" s="66" t="s">
        <v>39</v>
      </c>
      <c r="J11" s="67"/>
      <c r="K11" s="67"/>
      <c r="L11" s="48">
        <f>J9+L9+N9</f>
        <v>0.34499999999999997</v>
      </c>
      <c r="M11" s="30"/>
      <c r="N11" s="31"/>
      <c r="O11" s="75" t="s">
        <v>49</v>
      </c>
      <c r="P11" s="75"/>
      <c r="Q11" s="68">
        <f>P9+R9+T9</f>
        <v>0.08</v>
      </c>
      <c r="R11" s="69"/>
      <c r="S11" s="69"/>
      <c r="T11" s="70"/>
    </row>
    <row r="12" spans="1:21" ht="15.75" customHeight="1">
      <c r="A12" s="96" t="s">
        <v>23</v>
      </c>
      <c r="B12" s="20" t="s">
        <v>11</v>
      </c>
      <c r="C12" s="15">
        <v>8215</v>
      </c>
      <c r="D12" s="43">
        <f>C12*50/10000</f>
        <v>41.075000000000003</v>
      </c>
      <c r="E12" s="15">
        <v>1083</v>
      </c>
      <c r="F12" s="43">
        <f>E12*100/10000</f>
        <v>10.83</v>
      </c>
      <c r="G12" s="15">
        <v>36</v>
      </c>
      <c r="H12" s="43">
        <f>G12*300/10000</f>
        <v>1.08</v>
      </c>
      <c r="I12" s="16"/>
      <c r="J12" s="17"/>
      <c r="K12" s="17"/>
      <c r="L12" s="17"/>
      <c r="M12" s="17"/>
      <c r="N12" s="17"/>
      <c r="O12" s="18">
        <v>2</v>
      </c>
      <c r="P12" s="18">
        <v>0.01</v>
      </c>
      <c r="Q12" s="18">
        <v>1</v>
      </c>
      <c r="R12" s="18">
        <v>0.01</v>
      </c>
      <c r="S12" s="18"/>
      <c r="T12" s="18"/>
    </row>
    <row r="13" spans="1:21" ht="15.75" customHeight="1">
      <c r="A13" s="97"/>
      <c r="B13" s="20" t="s">
        <v>12</v>
      </c>
      <c r="C13" s="15">
        <v>8310</v>
      </c>
      <c r="D13" s="43">
        <f>C13*50/10000</f>
        <v>41.55</v>
      </c>
      <c r="E13" s="15">
        <v>1077</v>
      </c>
      <c r="F13" s="43">
        <f>E13*100/10000</f>
        <v>10.77</v>
      </c>
      <c r="G13" s="15">
        <v>40</v>
      </c>
      <c r="H13" s="43">
        <f>G13*300/10000</f>
        <v>1.2</v>
      </c>
      <c r="I13" s="16">
        <v>2</v>
      </c>
      <c r="J13" s="17">
        <v>0.01</v>
      </c>
      <c r="K13" s="17">
        <v>1</v>
      </c>
      <c r="L13" s="17">
        <v>0.02</v>
      </c>
      <c r="M13" s="17">
        <v>1</v>
      </c>
      <c r="N13" s="17">
        <v>0.04</v>
      </c>
      <c r="O13" s="18">
        <v>4</v>
      </c>
      <c r="P13" s="18">
        <f>200/10000</f>
        <v>0.02</v>
      </c>
      <c r="Q13" s="18"/>
      <c r="R13" s="18"/>
      <c r="S13" s="18"/>
      <c r="T13" s="18"/>
    </row>
    <row r="14" spans="1:21" ht="15.75" customHeight="1">
      <c r="A14" s="97"/>
      <c r="B14" s="20" t="s">
        <v>5</v>
      </c>
      <c r="C14" s="15">
        <v>8320</v>
      </c>
      <c r="D14" s="43">
        <f>C14*50/10000</f>
        <v>41.6</v>
      </c>
      <c r="E14" s="15">
        <v>1101</v>
      </c>
      <c r="F14" s="43">
        <f>E14*100/10000</f>
        <v>11.01</v>
      </c>
      <c r="G14" s="15">
        <v>41</v>
      </c>
      <c r="H14" s="43">
        <f>G14*300/10000</f>
        <v>1.23</v>
      </c>
      <c r="I14" s="16"/>
      <c r="J14" s="17"/>
      <c r="K14" s="17"/>
      <c r="L14" s="17"/>
      <c r="M14" s="17"/>
      <c r="N14" s="17"/>
      <c r="O14" s="18">
        <v>2</v>
      </c>
      <c r="P14" s="18">
        <v>0.01</v>
      </c>
      <c r="Q14" s="18"/>
      <c r="R14" s="18"/>
      <c r="S14" s="18"/>
      <c r="T14" s="18"/>
    </row>
    <row r="15" spans="1:21" ht="15.75" customHeight="1">
      <c r="A15" s="97"/>
      <c r="B15" s="21" t="s">
        <v>10</v>
      </c>
      <c r="C15" s="44">
        <f t="shared" ref="C15:T15" si="2">SUM(C12:C14)</f>
        <v>24845</v>
      </c>
      <c r="D15" s="44">
        <f t="shared" si="2"/>
        <v>124.22499999999999</v>
      </c>
      <c r="E15" s="44">
        <f t="shared" si="2"/>
        <v>3261</v>
      </c>
      <c r="F15" s="44">
        <f t="shared" si="2"/>
        <v>32.61</v>
      </c>
      <c r="G15" s="44">
        <f t="shared" si="2"/>
        <v>117</v>
      </c>
      <c r="H15" s="44">
        <f t="shared" si="2"/>
        <v>3.5100000000000002</v>
      </c>
      <c r="I15" s="44">
        <f t="shared" si="2"/>
        <v>2</v>
      </c>
      <c r="J15" s="44">
        <f t="shared" si="2"/>
        <v>0.01</v>
      </c>
      <c r="K15" s="44">
        <f t="shared" si="2"/>
        <v>1</v>
      </c>
      <c r="L15" s="44">
        <f t="shared" si="2"/>
        <v>0.02</v>
      </c>
      <c r="M15" s="44">
        <f t="shared" si="2"/>
        <v>1</v>
      </c>
      <c r="N15" s="44">
        <f t="shared" si="2"/>
        <v>0.04</v>
      </c>
      <c r="O15" s="44">
        <f t="shared" si="2"/>
        <v>8</v>
      </c>
      <c r="P15" s="44">
        <f t="shared" si="2"/>
        <v>0.04</v>
      </c>
      <c r="Q15" s="44">
        <f t="shared" si="2"/>
        <v>1</v>
      </c>
      <c r="R15" s="44">
        <f t="shared" si="2"/>
        <v>0.01</v>
      </c>
      <c r="S15" s="44">
        <f t="shared" si="2"/>
        <v>0</v>
      </c>
      <c r="T15" s="44">
        <f t="shared" si="2"/>
        <v>0</v>
      </c>
    </row>
    <row r="16" spans="1:21" ht="15.75" customHeight="1">
      <c r="A16" s="97"/>
      <c r="B16" s="85" t="s">
        <v>26</v>
      </c>
      <c r="C16" s="85"/>
      <c r="D16" s="49">
        <f>C15+E15+G15</f>
        <v>28223</v>
      </c>
      <c r="E16" s="22"/>
      <c r="F16" s="22"/>
      <c r="G16" s="22"/>
      <c r="H16" s="23"/>
      <c r="I16" s="67" t="s">
        <v>29</v>
      </c>
      <c r="J16" s="67"/>
      <c r="K16" s="67"/>
      <c r="L16" s="47">
        <f>I15+K15+M15</f>
        <v>4</v>
      </c>
      <c r="M16" s="24"/>
      <c r="N16" s="25"/>
      <c r="O16" s="75" t="s">
        <v>48</v>
      </c>
      <c r="P16" s="75"/>
      <c r="Q16" s="46">
        <f>O15+Q15+S15</f>
        <v>9</v>
      </c>
      <c r="R16" s="26"/>
      <c r="S16" s="26"/>
      <c r="T16" s="27"/>
    </row>
    <row r="17" spans="1:22" ht="15.75" customHeight="1">
      <c r="A17" s="98"/>
      <c r="B17" s="84" t="s">
        <v>40</v>
      </c>
      <c r="C17" s="85"/>
      <c r="D17" s="50">
        <f>D15+F15+H15</f>
        <v>160.34499999999997</v>
      </c>
      <c r="E17" s="28"/>
      <c r="F17" s="28"/>
      <c r="G17" s="28"/>
      <c r="H17" s="29"/>
      <c r="I17" s="66" t="s">
        <v>39</v>
      </c>
      <c r="J17" s="67"/>
      <c r="K17" s="67"/>
      <c r="L17" s="48">
        <f>J15+L15+N15</f>
        <v>7.0000000000000007E-2</v>
      </c>
      <c r="M17" s="30"/>
      <c r="N17" s="31"/>
      <c r="O17" s="75" t="s">
        <v>49</v>
      </c>
      <c r="P17" s="75"/>
      <c r="Q17" s="68">
        <f>P15+R15+T15</f>
        <v>0.05</v>
      </c>
      <c r="R17" s="69"/>
      <c r="S17" s="69"/>
      <c r="T17" s="70"/>
      <c r="V17" s="32"/>
    </row>
    <row r="18" spans="1:22" ht="15.75" customHeight="1">
      <c r="A18" s="96" t="s">
        <v>24</v>
      </c>
      <c r="B18" s="20" t="s">
        <v>13</v>
      </c>
      <c r="C18" s="15">
        <v>8391</v>
      </c>
      <c r="D18" s="43">
        <f>C18*50/10000</f>
        <v>41.954999999999998</v>
      </c>
      <c r="E18" s="15">
        <v>1116</v>
      </c>
      <c r="F18" s="43">
        <f>E18*100/10000</f>
        <v>11.16</v>
      </c>
      <c r="G18" s="15">
        <v>41</v>
      </c>
      <c r="H18" s="43">
        <f>G18*300/10000</f>
        <v>1.23</v>
      </c>
      <c r="I18" s="16"/>
      <c r="J18" s="17"/>
      <c r="K18" s="17"/>
      <c r="L18" s="17"/>
      <c r="M18" s="17"/>
      <c r="N18" s="17"/>
      <c r="O18" s="18">
        <v>2</v>
      </c>
      <c r="P18" s="18">
        <v>0.01</v>
      </c>
      <c r="Q18" s="18">
        <v>1</v>
      </c>
      <c r="R18" s="18">
        <v>0.01</v>
      </c>
      <c r="S18" s="18"/>
      <c r="T18" s="18"/>
    </row>
    <row r="19" spans="1:22" ht="15.75" customHeight="1">
      <c r="A19" s="97"/>
      <c r="B19" s="20" t="s">
        <v>14</v>
      </c>
      <c r="C19" s="15">
        <v>8451</v>
      </c>
      <c r="D19" s="43">
        <f>C19*50/10000</f>
        <v>42.255000000000003</v>
      </c>
      <c r="E19" s="15">
        <v>1129</v>
      </c>
      <c r="F19" s="43">
        <f>E19*100/10000</f>
        <v>11.29</v>
      </c>
      <c r="G19" s="15">
        <v>42</v>
      </c>
      <c r="H19" s="43">
        <f>G19*300/10000</f>
        <v>1.26</v>
      </c>
      <c r="I19" s="16">
        <v>1</v>
      </c>
      <c r="J19" s="17">
        <v>0.03</v>
      </c>
      <c r="K19" s="17"/>
      <c r="L19" s="17"/>
      <c r="M19" s="17"/>
      <c r="N19" s="17"/>
      <c r="O19" s="18"/>
      <c r="P19" s="18"/>
      <c r="Q19" s="18"/>
      <c r="R19" s="18"/>
      <c r="S19" s="18"/>
      <c r="T19" s="18"/>
    </row>
    <row r="20" spans="1:22" ht="15.75" customHeight="1">
      <c r="A20" s="97"/>
      <c r="B20" s="20" t="s">
        <v>15</v>
      </c>
      <c r="C20" s="15"/>
      <c r="D20" s="43">
        <f>C20*50/10000</f>
        <v>0</v>
      </c>
      <c r="E20" s="15"/>
      <c r="F20" s="43">
        <f>E20*100/10000</f>
        <v>0</v>
      </c>
      <c r="G20" s="15"/>
      <c r="H20" s="43">
        <f>G20*300/10000</f>
        <v>0</v>
      </c>
      <c r="I20" s="16"/>
      <c r="J20" s="17"/>
      <c r="K20" s="17"/>
      <c r="L20" s="17"/>
      <c r="M20" s="17"/>
      <c r="N20" s="17"/>
      <c r="O20" s="18"/>
      <c r="P20" s="18"/>
      <c r="Q20" s="18"/>
      <c r="R20" s="18"/>
      <c r="S20" s="18"/>
      <c r="T20" s="18"/>
    </row>
    <row r="21" spans="1:22" ht="15.75" customHeight="1">
      <c r="A21" s="97"/>
      <c r="B21" s="21" t="s">
        <v>10</v>
      </c>
      <c r="C21" s="44">
        <f>SUM(C18:C20)</f>
        <v>16842</v>
      </c>
      <c r="D21" s="44">
        <f t="shared" ref="D21:T21" si="3">SUM(D18:D20)</f>
        <v>84.210000000000008</v>
      </c>
      <c r="E21" s="44">
        <f t="shared" si="3"/>
        <v>2245</v>
      </c>
      <c r="F21" s="44">
        <f t="shared" si="3"/>
        <v>22.45</v>
      </c>
      <c r="G21" s="44">
        <f t="shared" si="3"/>
        <v>83</v>
      </c>
      <c r="H21" s="44">
        <f t="shared" si="3"/>
        <v>2.4900000000000002</v>
      </c>
      <c r="I21" s="44">
        <f t="shared" si="3"/>
        <v>1</v>
      </c>
      <c r="J21" s="44">
        <f t="shared" si="3"/>
        <v>0.03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2</v>
      </c>
      <c r="P21" s="44">
        <f t="shared" si="3"/>
        <v>0.01</v>
      </c>
      <c r="Q21" s="44">
        <f t="shared" si="3"/>
        <v>1</v>
      </c>
      <c r="R21" s="44">
        <f t="shared" si="3"/>
        <v>0.01</v>
      </c>
      <c r="S21" s="44">
        <f t="shared" si="3"/>
        <v>0</v>
      </c>
      <c r="T21" s="44">
        <f t="shared" si="3"/>
        <v>0</v>
      </c>
    </row>
    <row r="22" spans="1:22" ht="15.75" customHeight="1">
      <c r="A22" s="97"/>
      <c r="B22" s="85" t="s">
        <v>26</v>
      </c>
      <c r="C22" s="85"/>
      <c r="D22" s="49">
        <f>C21+E21+G21</f>
        <v>19170</v>
      </c>
      <c r="E22" s="22"/>
      <c r="F22" s="22"/>
      <c r="G22" s="22"/>
      <c r="H22" s="23"/>
      <c r="I22" s="67" t="s">
        <v>29</v>
      </c>
      <c r="J22" s="67"/>
      <c r="K22" s="67"/>
      <c r="L22" s="47">
        <f>I21+K21+M21</f>
        <v>1</v>
      </c>
      <c r="M22" s="24"/>
      <c r="N22" s="25"/>
      <c r="O22" s="75" t="s">
        <v>48</v>
      </c>
      <c r="P22" s="75"/>
      <c r="Q22" s="46">
        <f>O21+Q21+S21</f>
        <v>3</v>
      </c>
      <c r="R22" s="26"/>
      <c r="S22" s="26"/>
      <c r="T22" s="27"/>
    </row>
    <row r="23" spans="1:22" ht="15.75" customHeight="1">
      <c r="A23" s="98"/>
      <c r="B23" s="84" t="s">
        <v>40</v>
      </c>
      <c r="C23" s="85"/>
      <c r="D23" s="50">
        <f>D21+F21+H21</f>
        <v>109.15</v>
      </c>
      <c r="E23" s="28"/>
      <c r="F23" s="28"/>
      <c r="G23" s="28"/>
      <c r="H23" s="29"/>
      <c r="I23" s="66" t="s">
        <v>39</v>
      </c>
      <c r="J23" s="67"/>
      <c r="K23" s="67"/>
      <c r="L23" s="48">
        <f>J21+L21+N21</f>
        <v>0.03</v>
      </c>
      <c r="M23" s="30"/>
      <c r="N23" s="31"/>
      <c r="O23" s="75" t="s">
        <v>49</v>
      </c>
      <c r="P23" s="75"/>
      <c r="Q23" s="68">
        <f>P21+R21+T21</f>
        <v>0.02</v>
      </c>
      <c r="R23" s="69"/>
      <c r="S23" s="69"/>
      <c r="T23" s="70"/>
    </row>
    <row r="24" spans="1:22" ht="15.75" customHeight="1">
      <c r="A24" s="96" t="s">
        <v>25</v>
      </c>
      <c r="B24" s="20" t="s">
        <v>16</v>
      </c>
      <c r="C24" s="15"/>
      <c r="D24" s="43">
        <f>C24*50/10000</f>
        <v>0</v>
      </c>
      <c r="E24" s="15"/>
      <c r="F24" s="43">
        <f>E24*100/10000</f>
        <v>0</v>
      </c>
      <c r="G24" s="15"/>
      <c r="H24" s="43">
        <f>G24*300/10000</f>
        <v>0</v>
      </c>
      <c r="I24" s="16"/>
      <c r="J24" s="17"/>
      <c r="K24" s="17"/>
      <c r="L24" s="17"/>
      <c r="M24" s="17"/>
      <c r="N24" s="17"/>
      <c r="O24" s="18"/>
      <c r="P24" s="18"/>
      <c r="Q24" s="18"/>
      <c r="R24" s="18"/>
      <c r="S24" s="18"/>
      <c r="T24" s="18"/>
    </row>
    <row r="25" spans="1:22" ht="15.75" customHeight="1">
      <c r="A25" s="97"/>
      <c r="B25" s="20" t="s">
        <v>17</v>
      </c>
      <c r="C25" s="15"/>
      <c r="D25" s="43">
        <f>C25*50/10000</f>
        <v>0</v>
      </c>
      <c r="E25" s="15"/>
      <c r="F25" s="43">
        <f>E25*100/10000</f>
        <v>0</v>
      </c>
      <c r="G25" s="15"/>
      <c r="H25" s="43">
        <f>G25*300/10000</f>
        <v>0</v>
      </c>
      <c r="I25" s="16"/>
      <c r="J25" s="17"/>
      <c r="K25" s="17"/>
      <c r="L25" s="17"/>
      <c r="M25" s="17"/>
      <c r="N25" s="17"/>
      <c r="O25" s="18"/>
      <c r="P25" s="18"/>
      <c r="Q25" s="18"/>
      <c r="R25" s="18"/>
      <c r="S25" s="18"/>
      <c r="T25" s="18"/>
    </row>
    <row r="26" spans="1:22" ht="15.75" customHeight="1">
      <c r="A26" s="97"/>
      <c r="B26" s="20" t="s">
        <v>18</v>
      </c>
      <c r="C26" s="15"/>
      <c r="D26" s="43">
        <f>C26*50/10000</f>
        <v>0</v>
      </c>
      <c r="E26" s="15"/>
      <c r="F26" s="43">
        <f>E26*100/10000</f>
        <v>0</v>
      </c>
      <c r="G26" s="15"/>
      <c r="H26" s="43">
        <f>G26*300/10000</f>
        <v>0</v>
      </c>
      <c r="I26" s="16"/>
      <c r="J26" s="17"/>
      <c r="K26" s="17"/>
      <c r="L26" s="17"/>
      <c r="M26" s="17"/>
      <c r="N26" s="17"/>
      <c r="O26" s="18"/>
      <c r="P26" s="18"/>
      <c r="Q26" s="18"/>
      <c r="R26" s="18"/>
      <c r="S26" s="18"/>
      <c r="T26" s="18"/>
    </row>
    <row r="27" spans="1:22" ht="15.75" customHeight="1">
      <c r="A27" s="97"/>
      <c r="B27" s="21" t="s">
        <v>10</v>
      </c>
      <c r="C27" s="44">
        <f>SUM(C24:C26)</f>
        <v>0</v>
      </c>
      <c r="D27" s="44">
        <f t="shared" ref="D27:T27" si="4">SUM(D24:D26)</f>
        <v>0</v>
      </c>
      <c r="E27" s="44">
        <f t="shared" si="4"/>
        <v>0</v>
      </c>
      <c r="F27" s="44">
        <f t="shared" si="4"/>
        <v>0</v>
      </c>
      <c r="G27" s="44">
        <f t="shared" si="4"/>
        <v>0</v>
      </c>
      <c r="H27" s="44">
        <f t="shared" si="4"/>
        <v>0</v>
      </c>
      <c r="I27" s="44">
        <f t="shared" si="4"/>
        <v>0</v>
      </c>
      <c r="J27" s="44">
        <f t="shared" si="4"/>
        <v>0</v>
      </c>
      <c r="K27" s="44">
        <f t="shared" si="4"/>
        <v>0</v>
      </c>
      <c r="L27" s="44">
        <f t="shared" si="4"/>
        <v>0</v>
      </c>
      <c r="M27" s="44">
        <f t="shared" si="4"/>
        <v>0</v>
      </c>
      <c r="N27" s="44">
        <f t="shared" si="4"/>
        <v>0</v>
      </c>
      <c r="O27" s="44">
        <f t="shared" si="4"/>
        <v>0</v>
      </c>
      <c r="P27" s="44">
        <f t="shared" si="4"/>
        <v>0</v>
      </c>
      <c r="Q27" s="44">
        <f t="shared" si="4"/>
        <v>0</v>
      </c>
      <c r="R27" s="44">
        <f t="shared" si="4"/>
        <v>0</v>
      </c>
      <c r="S27" s="44">
        <f t="shared" si="4"/>
        <v>0</v>
      </c>
      <c r="T27" s="44">
        <f t="shared" si="4"/>
        <v>0</v>
      </c>
    </row>
    <row r="28" spans="1:22" ht="15.75" customHeight="1">
      <c r="A28" s="97"/>
      <c r="B28" s="85" t="s">
        <v>26</v>
      </c>
      <c r="C28" s="85"/>
      <c r="D28" s="49">
        <f>C27+E27+G27</f>
        <v>0</v>
      </c>
      <c r="E28" s="22"/>
      <c r="F28" s="22"/>
      <c r="G28" s="22"/>
      <c r="H28" s="23"/>
      <c r="I28" s="67" t="s">
        <v>29</v>
      </c>
      <c r="J28" s="67"/>
      <c r="K28" s="67"/>
      <c r="L28" s="47">
        <f>I27+K27+M27</f>
        <v>0</v>
      </c>
      <c r="M28" s="24"/>
      <c r="N28" s="24"/>
      <c r="O28" s="75" t="s">
        <v>48</v>
      </c>
      <c r="P28" s="75"/>
      <c r="Q28" s="46">
        <f>O27+Q27+S27</f>
        <v>0</v>
      </c>
      <c r="R28" s="26"/>
      <c r="S28" s="26"/>
      <c r="T28" s="27"/>
    </row>
    <row r="29" spans="1:22" ht="15.75" customHeight="1">
      <c r="A29" s="98"/>
      <c r="B29" s="84" t="s">
        <v>40</v>
      </c>
      <c r="C29" s="85"/>
      <c r="D29" s="50">
        <f>D27+F27+H27</f>
        <v>0</v>
      </c>
      <c r="E29" s="28"/>
      <c r="F29" s="28"/>
      <c r="G29" s="28"/>
      <c r="H29" s="29"/>
      <c r="I29" s="101" t="s">
        <v>39</v>
      </c>
      <c r="J29" s="102"/>
      <c r="K29" s="67"/>
      <c r="L29" s="48">
        <f>J27+L27+N27</f>
        <v>0</v>
      </c>
      <c r="M29" s="24"/>
      <c r="N29" s="24"/>
      <c r="O29" s="75" t="s">
        <v>49</v>
      </c>
      <c r="P29" s="75"/>
      <c r="Q29" s="68">
        <f>P27+R27+T27</f>
        <v>0</v>
      </c>
      <c r="R29" s="69"/>
      <c r="S29" s="69"/>
      <c r="T29" s="70"/>
    </row>
    <row r="30" spans="1:22" ht="16.5" customHeight="1">
      <c r="A30" s="103" t="s">
        <v>31</v>
      </c>
      <c r="B30" s="103"/>
      <c r="C30" s="51">
        <f>C9+C15+C21+C27</f>
        <v>66304</v>
      </c>
      <c r="D30" s="33" t="s">
        <v>46</v>
      </c>
      <c r="E30" s="51">
        <f>E9+E15+E21+E27</f>
        <v>8720</v>
      </c>
      <c r="F30" s="33" t="s">
        <v>46</v>
      </c>
      <c r="G30" s="51">
        <f>G9+G15+G21+G27</f>
        <v>293</v>
      </c>
      <c r="H30" s="34" t="s">
        <v>46</v>
      </c>
      <c r="I30" s="34"/>
      <c r="J30" s="35" t="s">
        <v>30</v>
      </c>
      <c r="K30" s="76">
        <f>I9+K9+M9+I15+K15+M15+I21+K21+M21+I27+K27+M27</f>
        <v>9</v>
      </c>
      <c r="L30" s="77">
        <f>N10+N16+N22+N28</f>
        <v>0</v>
      </c>
      <c r="M30" s="36"/>
      <c r="N30" s="71" t="s">
        <v>50</v>
      </c>
      <c r="O30" s="72"/>
      <c r="P30" s="52">
        <f>O9+O15+O21+O27+Q9+Q15+Q21+Q27+S9+S15+S21+S27</f>
        <v>27</v>
      </c>
      <c r="Q30" s="78" t="s">
        <v>44</v>
      </c>
      <c r="R30" s="65"/>
      <c r="S30" s="73">
        <f>C30+E30+G30+K30</f>
        <v>75326</v>
      </c>
      <c r="T30" s="74"/>
      <c r="U30" s="37" t="s">
        <v>43</v>
      </c>
      <c r="V30" s="52">
        <f>S30-P30</f>
        <v>75299</v>
      </c>
    </row>
    <row r="31" spans="1:22" ht="16.5" customHeight="1">
      <c r="A31" s="99" t="s">
        <v>36</v>
      </c>
      <c r="B31" s="100"/>
      <c r="C31" s="33" t="s">
        <v>46</v>
      </c>
      <c r="D31" s="52">
        <f>D9+D15+D21+D27</f>
        <v>331.52</v>
      </c>
      <c r="E31" s="33" t="s">
        <v>46</v>
      </c>
      <c r="F31" s="51">
        <f>F9+F15+F21+F27</f>
        <v>87.2</v>
      </c>
      <c r="G31" s="33" t="s">
        <v>46</v>
      </c>
      <c r="H31" s="53">
        <f>H9+H15+H21+H27</f>
        <v>8.7900000000000009</v>
      </c>
      <c r="I31" s="34"/>
      <c r="J31" s="35" t="s">
        <v>37</v>
      </c>
      <c r="K31" s="76">
        <f>J9+J15+J21+J27+L9+L15+L21+L27+N9+N15+N21+N27</f>
        <v>0.44500000000000001</v>
      </c>
      <c r="L31" s="77"/>
      <c r="M31" s="36"/>
      <c r="N31" s="71" t="s">
        <v>51</v>
      </c>
      <c r="O31" s="72"/>
      <c r="P31" s="52">
        <f>P9+P15+P21+P27+R9+R15+R21+R27+T9+T15+T21+T27</f>
        <v>0.15000000000000002</v>
      </c>
      <c r="Q31" s="64" t="s">
        <v>41</v>
      </c>
      <c r="R31" s="65"/>
      <c r="S31" s="73">
        <f>D31+F31+H31+K31</f>
        <v>427.95499999999998</v>
      </c>
      <c r="T31" s="74"/>
      <c r="U31" s="38" t="s">
        <v>42</v>
      </c>
      <c r="V31" s="52">
        <f>S31-P31</f>
        <v>427.80500000000001</v>
      </c>
    </row>
    <row r="32" spans="1:22">
      <c r="A32" s="39" t="s">
        <v>6</v>
      </c>
      <c r="B32" s="39"/>
      <c r="C32" s="39"/>
      <c r="D32" s="40"/>
      <c r="E32" s="39"/>
      <c r="F32" s="39"/>
      <c r="G32" s="39"/>
      <c r="H32" s="39"/>
      <c r="I32" s="41"/>
      <c r="J32" s="42"/>
      <c r="K32" s="39"/>
      <c r="L32" s="39"/>
      <c r="M32" s="39"/>
      <c r="N32" s="39"/>
      <c r="O32" s="42"/>
      <c r="P32" s="42"/>
      <c r="Q32" s="42"/>
      <c r="R32" s="42"/>
      <c r="S32" s="42"/>
      <c r="T32" s="42"/>
    </row>
    <row r="33" spans="1:20">
      <c r="A33" s="54"/>
      <c r="B33" s="54"/>
      <c r="C33" s="54"/>
      <c r="E33" s="54"/>
      <c r="F33" s="54"/>
      <c r="G33" s="54"/>
      <c r="H33" s="54"/>
      <c r="I33" s="55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</sheetData>
  <sheetProtection password="CE28" sheet="1"/>
  <mergeCells count="55">
    <mergeCell ref="A31:B31"/>
    <mergeCell ref="I28:K28"/>
    <mergeCell ref="I29:K29"/>
    <mergeCell ref="K31:L31"/>
    <mergeCell ref="A24:A29"/>
    <mergeCell ref="B28:C28"/>
    <mergeCell ref="B29:C29"/>
    <mergeCell ref="A30:B30"/>
    <mergeCell ref="A18:A23"/>
    <mergeCell ref="A6:A11"/>
    <mergeCell ref="Q17:T17"/>
    <mergeCell ref="Q23:T23"/>
    <mergeCell ref="Q29:T29"/>
    <mergeCell ref="A12:A17"/>
    <mergeCell ref="O16:P16"/>
    <mergeCell ref="O17:P17"/>
    <mergeCell ref="B22:C22"/>
    <mergeCell ref="B23:C23"/>
    <mergeCell ref="B10:C10"/>
    <mergeCell ref="B11:C11"/>
    <mergeCell ref="B16:C16"/>
    <mergeCell ref="O22:P22"/>
    <mergeCell ref="O23:P23"/>
    <mergeCell ref="I16:K16"/>
    <mergeCell ref="A1:T1"/>
    <mergeCell ref="I3:N3"/>
    <mergeCell ref="O3:T3"/>
    <mergeCell ref="O4:P4"/>
    <mergeCell ref="Q4:R4"/>
    <mergeCell ref="S4:T4"/>
    <mergeCell ref="M4:N4"/>
    <mergeCell ref="C4:D4"/>
    <mergeCell ref="E4:F4"/>
    <mergeCell ref="G4:H4"/>
    <mergeCell ref="I11:K11"/>
    <mergeCell ref="C3:H3"/>
    <mergeCell ref="I4:J4"/>
    <mergeCell ref="K4:L4"/>
    <mergeCell ref="B17:C17"/>
    <mergeCell ref="Q31:R31"/>
    <mergeCell ref="I10:K10"/>
    <mergeCell ref="Q11:T11"/>
    <mergeCell ref="N31:O31"/>
    <mergeCell ref="N30:O30"/>
    <mergeCell ref="S31:T31"/>
    <mergeCell ref="S30:T30"/>
    <mergeCell ref="O28:P28"/>
    <mergeCell ref="I17:K17"/>
    <mergeCell ref="O10:P10"/>
    <mergeCell ref="O11:P11"/>
    <mergeCell ref="O29:P29"/>
    <mergeCell ref="K30:L30"/>
    <mergeCell ref="Q30:R30"/>
    <mergeCell ref="I23:K23"/>
    <mergeCell ref="I22:K22"/>
  </mergeCells>
  <phoneticPr fontId="5" type="noConversion"/>
  <pageMargins left="0.42" right="0.2" top="0.45" bottom="0.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2021年高龄全年补贴汇总情况表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2021-08-11T01:53:24Z</cp:lastPrinted>
  <dcterms:created xsi:type="dcterms:W3CDTF">2012-12-20T08:28:41Z</dcterms:created>
  <dcterms:modified xsi:type="dcterms:W3CDTF">2021-08-11T02:11:34Z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